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ctrlProps/ctrlProp906.xml" ContentType="application/vnd.ms-excel.controlproperties+xml"/>
  <Override PartName="/xl/ctrlProps/ctrlProp907.xml" ContentType="application/vnd.ms-excel.controlproperties+xml"/>
  <Override PartName="/xl/ctrlProps/ctrlProp908.xml" ContentType="application/vnd.ms-excel.controlproperties+xml"/>
  <Override PartName="/xl/ctrlProps/ctrlProp909.xml" ContentType="application/vnd.ms-excel.controlproperties+xml"/>
  <Override PartName="/xl/ctrlProps/ctrlProp910.xml" ContentType="application/vnd.ms-excel.controlproperties+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trlProps/ctrlProp920.xml" ContentType="application/vnd.ms-excel.controlproperties+xml"/>
  <Override PartName="/xl/ctrlProps/ctrlProp921.xml" ContentType="application/vnd.ms-excel.controlproperties+xml"/>
  <Override PartName="/xl/ctrlProps/ctrlProp922.xml" ContentType="application/vnd.ms-excel.controlproperties+xml"/>
  <Override PartName="/xl/ctrlProps/ctrlProp923.xml" ContentType="application/vnd.ms-excel.controlproperties+xml"/>
  <Override PartName="/xl/ctrlProps/ctrlProp924.xml" ContentType="application/vnd.ms-excel.controlproperties+xml"/>
  <Override PartName="/xl/ctrlProps/ctrlProp925.xml" ContentType="application/vnd.ms-excel.controlproperties+xml"/>
  <Override PartName="/xl/ctrlProps/ctrlProp926.xml" ContentType="application/vnd.ms-excel.controlproperties+xml"/>
  <Override PartName="/xl/ctrlProps/ctrlProp927.xml" ContentType="application/vnd.ms-excel.controlproperties+xml"/>
  <Override PartName="/xl/ctrlProps/ctrlProp928.xml" ContentType="application/vnd.ms-excel.controlproperties+xml"/>
  <Override PartName="/xl/ctrlProps/ctrlProp929.xml" ContentType="application/vnd.ms-excel.controlproperties+xml"/>
  <Override PartName="/xl/ctrlProps/ctrlProp930.xml" ContentType="application/vnd.ms-excel.controlproperties+xml"/>
  <Override PartName="/xl/ctrlProps/ctrlProp931.xml" ContentType="application/vnd.ms-excel.controlproperties+xml"/>
  <Override PartName="/xl/ctrlProps/ctrlProp932.xml" ContentType="application/vnd.ms-excel.controlproperties+xml"/>
  <Override PartName="/xl/ctrlProps/ctrlProp933.xml" ContentType="application/vnd.ms-excel.controlproperties+xml"/>
  <Override PartName="/xl/ctrlProps/ctrlProp934.xml" ContentType="application/vnd.ms-excel.controlproperties+xml"/>
  <Override PartName="/xl/ctrlProps/ctrlProp935.xml" ContentType="application/vnd.ms-excel.controlproperties+xml"/>
  <Override PartName="/xl/ctrlProps/ctrlProp936.xml" ContentType="application/vnd.ms-excel.controlproperties+xml"/>
  <Override PartName="/xl/ctrlProps/ctrlProp937.xml" ContentType="application/vnd.ms-excel.controlproperties+xml"/>
  <Override PartName="/xl/ctrlProps/ctrlProp938.xml" ContentType="application/vnd.ms-excel.controlproperties+xml"/>
  <Override PartName="/xl/ctrlProps/ctrlProp939.xml" ContentType="application/vnd.ms-excel.controlproperties+xml"/>
  <Override PartName="/xl/ctrlProps/ctrlProp940.xml" ContentType="application/vnd.ms-excel.controlproperties+xml"/>
  <Override PartName="/xl/ctrlProps/ctrlProp941.xml" ContentType="application/vnd.ms-excel.controlproperties+xml"/>
  <Override PartName="/xl/ctrlProps/ctrlProp942.xml" ContentType="application/vnd.ms-excel.controlproperties+xml"/>
  <Override PartName="/xl/ctrlProps/ctrlProp943.xml" ContentType="application/vnd.ms-excel.controlproperties+xml"/>
  <Override PartName="/xl/ctrlProps/ctrlProp944.xml" ContentType="application/vnd.ms-excel.controlproperties+xml"/>
  <Override PartName="/xl/ctrlProps/ctrlProp945.xml" ContentType="application/vnd.ms-excel.controlproperties+xml"/>
  <Override PartName="/xl/ctrlProps/ctrlProp946.xml" ContentType="application/vnd.ms-excel.controlproperties+xml"/>
  <Override PartName="/xl/ctrlProps/ctrlProp947.xml" ContentType="application/vnd.ms-excel.controlproperties+xml"/>
  <Override PartName="/xl/ctrlProps/ctrlProp948.xml" ContentType="application/vnd.ms-excel.controlproperties+xml"/>
  <Override PartName="/xl/ctrlProps/ctrlProp949.xml" ContentType="application/vnd.ms-excel.controlproperties+xml"/>
  <Override PartName="/xl/ctrlProps/ctrlProp950.xml" ContentType="application/vnd.ms-excel.controlproperties+xml"/>
  <Override PartName="/xl/ctrlProps/ctrlProp951.xml" ContentType="application/vnd.ms-excel.controlproperties+xml"/>
  <Override PartName="/xl/ctrlProps/ctrlProp952.xml" ContentType="application/vnd.ms-excel.controlproperties+xml"/>
  <Override PartName="/xl/ctrlProps/ctrlProp953.xml" ContentType="application/vnd.ms-excel.controlproperties+xml"/>
  <Override PartName="/xl/ctrlProps/ctrlProp954.xml" ContentType="application/vnd.ms-excel.controlproperties+xml"/>
  <Override PartName="/xl/ctrlProps/ctrlProp955.xml" ContentType="application/vnd.ms-excel.controlproperties+xml"/>
  <Override PartName="/xl/ctrlProps/ctrlProp956.xml" ContentType="application/vnd.ms-excel.controlproperties+xml"/>
  <Override PartName="/xl/ctrlProps/ctrlProp957.xml" ContentType="application/vnd.ms-excel.controlproperties+xml"/>
  <Override PartName="/xl/ctrlProps/ctrlProp958.xml" ContentType="application/vnd.ms-excel.controlproperties+xml"/>
  <Override PartName="/xl/ctrlProps/ctrlProp959.xml" ContentType="application/vnd.ms-excel.controlproperties+xml"/>
  <Override PartName="/xl/ctrlProps/ctrlProp960.xml" ContentType="application/vnd.ms-excel.controlproperties+xml"/>
  <Override PartName="/xl/ctrlProps/ctrlProp961.xml" ContentType="application/vnd.ms-excel.controlproperties+xml"/>
  <Override PartName="/xl/ctrlProps/ctrlProp962.xml" ContentType="application/vnd.ms-excel.controlproperties+xml"/>
  <Override PartName="/xl/ctrlProps/ctrlProp963.xml" ContentType="application/vnd.ms-excel.controlproperties+xml"/>
  <Override PartName="/xl/ctrlProps/ctrlProp964.xml" ContentType="application/vnd.ms-excel.controlproperties+xml"/>
  <Override PartName="/xl/ctrlProps/ctrlProp965.xml" ContentType="application/vnd.ms-excel.controlproperties+xml"/>
  <Override PartName="/xl/ctrlProps/ctrlProp966.xml" ContentType="application/vnd.ms-excel.controlproperties+xml"/>
  <Override PartName="/xl/ctrlProps/ctrlProp967.xml" ContentType="application/vnd.ms-excel.controlproperties+xml"/>
  <Override PartName="/xl/drawings/drawing4.xml" ContentType="application/vnd.openxmlformats-officedocument.drawing+xml"/>
  <Override PartName="/xl/ctrlProps/ctrlProp968.xml" ContentType="application/vnd.ms-excel.controlproperties+xml"/>
  <Override PartName="/xl/ctrlProps/ctrlProp969.xml" ContentType="application/vnd.ms-excel.controlproperties+xml"/>
  <Override PartName="/xl/ctrlProps/ctrlProp970.xml" ContentType="application/vnd.ms-excel.controlproperties+xml"/>
  <Override PartName="/xl/ctrlProps/ctrlProp971.xml" ContentType="application/vnd.ms-excel.controlproperties+xml"/>
  <Override PartName="/xl/ctrlProps/ctrlProp972.xml" ContentType="application/vnd.ms-excel.controlproperties+xml"/>
  <Override PartName="/xl/ctrlProps/ctrlProp973.xml" ContentType="application/vnd.ms-excel.controlproperties+xml"/>
  <Override PartName="/xl/ctrlProps/ctrlProp974.xml" ContentType="application/vnd.ms-excel.controlproperties+xml"/>
  <Override PartName="/xl/ctrlProps/ctrlProp975.xml" ContentType="application/vnd.ms-excel.controlproperties+xml"/>
  <Override PartName="/xl/ctrlProps/ctrlProp976.xml" ContentType="application/vnd.ms-excel.controlproperties+xml"/>
  <Override PartName="/xl/drawings/drawing5.xml" ContentType="application/vnd.openxmlformats-officedocument.drawing+xml"/>
  <Override PartName="/xl/ctrlProps/ctrlProp977.xml" ContentType="application/vnd.ms-excel.controlproperties+xml"/>
  <Override PartName="/xl/ctrlProps/ctrlProp978.xml" ContentType="application/vnd.ms-excel.controlproperties+xml"/>
  <Override PartName="/xl/ctrlProps/ctrlProp979.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showInkAnnotation="0" updateLinks="never" codeName="ThisWorkbook" defaultThemeVersion="124226"/>
  <mc:AlternateContent xmlns:mc="http://schemas.openxmlformats.org/markup-compatibility/2006">
    <mc:Choice Requires="x15">
      <x15ac:absPath xmlns:x15ac="http://schemas.microsoft.com/office/spreadsheetml/2010/11/ac" url="C:\Users\cgonzal5\OneDrive - County of San Diego\Desktop\"/>
    </mc:Choice>
  </mc:AlternateContent>
  <xr:revisionPtr revIDLastSave="0" documentId="8_{0FE50FCB-6ABB-4D38-ABE8-1F65A2CAEA20}" xr6:coauthVersionLast="47" xr6:coauthVersionMax="47" xr10:uidLastSave="{00000000-0000-0000-0000-000000000000}"/>
  <bookViews>
    <workbookView xWindow="-110" yWindow="-110" windowWidth="19420" windowHeight="10300" tabRatio="884" firstSheet="1" activeTab="10" xr2:uid="{00000000-000D-0000-FFFF-FFFF00000000}"/>
  </bookViews>
  <sheets>
    <sheet name="Validation Tab" sheetId="24" state="hidden" r:id="rId1"/>
    <sheet name="Instructions" sheetId="9" r:id="rId2"/>
    <sheet name="Instructions 2 S&amp;B" sheetId="25" r:id="rId3"/>
    <sheet name="AAR" sheetId="8" r:id="rId4"/>
    <sheet name="Budget Summ Amt" sheetId="4" r:id="rId5"/>
    <sheet name="MH Units &amp; Cost Center Data" sheetId="17" r:id="rId6"/>
    <sheet name="SUD Units &amp; Cost Center Data" sheetId="20" state="hidden" r:id="rId7"/>
    <sheet name="Sch I S&amp;B" sheetId="26" r:id="rId8"/>
    <sheet name="Sch II OE FINAL" sheetId="12" r:id="rId9"/>
    <sheet name="Sch III Indirect FINAL" sheetId="21" r:id="rId10"/>
    <sheet name="Subcontractor Pre-Approval" sheetId="16" r:id="rId11"/>
    <sheet name="Suppl A Fixed Assets" sheetId="5" r:id="rId12"/>
    <sheet name="Suppl C Gift Card Preapproval" sheetId="15" r:id="rId13"/>
    <sheet name="Line Item Justification" sheetId="7" r:id="rId14"/>
  </sheets>
  <externalReferences>
    <externalReference r:id="rId15"/>
    <externalReference r:id="rId16"/>
  </externalReferences>
  <definedNames>
    <definedName name="ACT">#REF!</definedName>
    <definedName name="contractFTE">#REF!</definedName>
    <definedName name="CostCenterMerged_Dropdown">OFFSET('[1]Budget Summary'!#REF!,0,0,COUNTA('[1]Budget Summary'!#REF!),1)</definedName>
    <definedName name="directFTE">#REF!</definedName>
    <definedName name="EXCLUDEfte">#REF!</definedName>
    <definedName name="Funding_Dropdown">[1]!Funding[Funding]</definedName>
    <definedName name="LOC_dropdown">[2]!LOC[LOC]</definedName>
    <definedName name="OE_Dropdown">[1]!CoverPageTable[ContractNumber]</definedName>
    <definedName name="PRINT" localSheetId="9">#REF!</definedName>
    <definedName name="PRINT">#REF!</definedName>
    <definedName name="_xlnm.Print_Area" localSheetId="3">AAR!$A$1:$S$54</definedName>
    <definedName name="_xlnm.Print_Area" localSheetId="4">'Budget Summ Amt'!$A$1:$AH$38</definedName>
    <definedName name="_xlnm.Print_Area" localSheetId="13">'Line Item Justification'!$A$1:$I$214</definedName>
    <definedName name="_xlnm.Print_Area" localSheetId="8">'Sch II OE FINAL'!$A$1:$CV$61</definedName>
    <definedName name="_xlnm.Print_Area" localSheetId="9">'Sch III Indirect FINAL'!$A$1:$AH$36</definedName>
    <definedName name="_xlnm.Print_Area" localSheetId="6">'SUD Units &amp; Cost Center Data'!$A$1:$T$209</definedName>
    <definedName name="_xlnm.Print_Titles" localSheetId="1">Instructions!$1:$3</definedName>
    <definedName name="_xlnm.Print_Titles" localSheetId="13">'Line Item Justification'!$1:$8</definedName>
    <definedName name="_xlnm.Print_Titles" localSheetId="5">'MH Units &amp; Cost Center Data'!$1:$9</definedName>
    <definedName name="_xlnm.Print_Titles" localSheetId="7">'Sch I S&amp;B'!$A:$A,'Sch I S&amp;B'!$1:$3</definedName>
    <definedName name="_xlnm.Print_Titles" localSheetId="8">'Sch II OE FINAL'!$A:$D,'Sch II OE FINAL'!$1:$6</definedName>
    <definedName name="_xlnm.Print_Titles" localSheetId="9">'Sch III Indirect FINAL'!$A:$C,'Sch III Indirect FINAL'!$1:$4</definedName>
    <definedName name="_xlnm.Print_Titles" localSheetId="6">'SUD Units &amp; Cost Center Data'!$1:$7</definedName>
    <definedName name="_xlnm.Print_Titles" localSheetId="11">'Suppl A Fixed Assets'!$A:$H</definedName>
    <definedName name="_xlnm.Print_Titles" localSheetId="12">'Suppl C Gift Card Preapproval'!$A:$E</definedName>
    <definedName name="RateType_Dropdown">[1]!RateType[RateType]</definedName>
    <definedName name="Service_Dropdown">[2]!Service[Service]</definedName>
    <definedName name="SubmissionType_Dropdown">[1]!SubmissionType[SubmissionType]</definedName>
    <definedName name="SUD_LevelOfCare_Dropdown">#REF!</definedName>
    <definedName name="SUD_UnitOfService_Dropdown">#REF!</definedName>
    <definedName name="TOTALBILLINGUNI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32" i="16" l="1"/>
  <c r="F1601" i="16"/>
  <c r="D1601" i="16"/>
  <c r="B1601" i="16"/>
  <c r="F1600" i="16"/>
  <c r="D1600" i="16"/>
  <c r="B1600" i="16"/>
  <c r="F1599" i="16"/>
  <c r="D1599" i="16"/>
  <c r="B1599" i="16"/>
  <c r="F1577" i="16"/>
  <c r="F1546" i="16"/>
  <c r="D1546" i="16"/>
  <c r="B1546" i="16"/>
  <c r="F1545" i="16"/>
  <c r="D1545" i="16"/>
  <c r="B1545" i="16"/>
  <c r="F1544" i="16"/>
  <c r="D1544" i="16"/>
  <c r="B1544" i="16"/>
  <c r="F1522" i="16"/>
  <c r="F1491" i="16"/>
  <c r="D1491" i="16"/>
  <c r="B1491" i="16"/>
  <c r="F1490" i="16"/>
  <c r="D1490" i="16"/>
  <c r="B1490" i="16"/>
  <c r="F1489" i="16"/>
  <c r="D1489" i="16"/>
  <c r="B1489" i="16"/>
  <c r="F1467" i="16"/>
  <c r="F1436" i="16"/>
  <c r="D1436" i="16"/>
  <c r="B1436" i="16"/>
  <c r="F1435" i="16"/>
  <c r="D1435" i="16"/>
  <c r="B1435" i="16"/>
  <c r="F1434" i="16"/>
  <c r="D1434" i="16"/>
  <c r="B1434" i="16"/>
  <c r="F1412" i="16"/>
  <c r="F1381" i="16"/>
  <c r="D1381" i="16"/>
  <c r="B1381" i="16"/>
  <c r="F1380" i="16"/>
  <c r="D1380" i="16"/>
  <c r="B1380" i="16"/>
  <c r="F1379" i="16"/>
  <c r="D1379" i="16"/>
  <c r="B1379" i="16"/>
  <c r="F1357" i="16"/>
  <c r="F1326" i="16"/>
  <c r="D1326" i="16"/>
  <c r="B1326" i="16"/>
  <c r="F1325" i="16"/>
  <c r="D1325" i="16"/>
  <c r="B1325" i="16"/>
  <c r="F1324" i="16"/>
  <c r="D1324" i="16"/>
  <c r="B1324" i="16"/>
  <c r="F1302" i="16"/>
  <c r="F1271" i="16"/>
  <c r="D1271" i="16"/>
  <c r="B1271" i="16"/>
  <c r="F1270" i="16"/>
  <c r="D1270" i="16"/>
  <c r="B1270" i="16"/>
  <c r="F1269" i="16"/>
  <c r="D1269" i="16"/>
  <c r="B1269" i="16"/>
  <c r="F1247" i="16"/>
  <c r="F1216" i="16"/>
  <c r="D1216" i="16"/>
  <c r="B1216" i="16"/>
  <c r="F1215" i="16"/>
  <c r="D1215" i="16"/>
  <c r="B1215" i="16"/>
  <c r="F1214" i="16"/>
  <c r="D1214" i="16"/>
  <c r="B1214" i="16"/>
  <c r="F1192" i="16"/>
  <c r="F1161" i="16"/>
  <c r="D1161" i="16"/>
  <c r="B1161" i="16"/>
  <c r="F1160" i="16"/>
  <c r="D1160" i="16"/>
  <c r="B1160" i="16"/>
  <c r="F1159" i="16"/>
  <c r="D1159" i="16"/>
  <c r="B1159" i="16"/>
  <c r="F1137" i="16"/>
  <c r="F1106" i="16"/>
  <c r="D1106" i="16"/>
  <c r="B1106" i="16"/>
  <c r="F1105" i="16"/>
  <c r="D1105" i="16"/>
  <c r="B1105" i="16"/>
  <c r="F1104" i="16"/>
  <c r="D1104" i="16"/>
  <c r="B1104" i="16"/>
  <c r="F1082" i="16"/>
  <c r="F1051" i="16"/>
  <c r="D1051" i="16"/>
  <c r="B1051" i="16"/>
  <c r="F1050" i="16"/>
  <c r="D1050" i="16"/>
  <c r="B1050" i="16"/>
  <c r="F1049" i="16"/>
  <c r="D1049" i="16"/>
  <c r="B1049" i="16"/>
  <c r="F1027" i="16"/>
  <c r="F996" i="16"/>
  <c r="D996" i="16"/>
  <c r="B996" i="16"/>
  <c r="F995" i="16"/>
  <c r="D995" i="16"/>
  <c r="B995" i="16"/>
  <c r="F994" i="16"/>
  <c r="D994" i="16"/>
  <c r="B994" i="16"/>
  <c r="F972" i="16"/>
  <c r="F941" i="16"/>
  <c r="D941" i="16"/>
  <c r="B941" i="16"/>
  <c r="F940" i="16"/>
  <c r="D940" i="16"/>
  <c r="B940" i="16"/>
  <c r="F939" i="16"/>
  <c r="D939" i="16"/>
  <c r="B939" i="16"/>
  <c r="F917" i="16"/>
  <c r="F886" i="16"/>
  <c r="D886" i="16"/>
  <c r="B886" i="16"/>
  <c r="F885" i="16"/>
  <c r="D885" i="16"/>
  <c r="B885" i="16"/>
  <c r="F884" i="16"/>
  <c r="D884" i="16"/>
  <c r="B884" i="16"/>
  <c r="F862" i="16"/>
  <c r="F831" i="16"/>
  <c r="D831" i="16"/>
  <c r="B831" i="16"/>
  <c r="F830" i="16"/>
  <c r="D830" i="16"/>
  <c r="B830" i="16"/>
  <c r="F829" i="16"/>
  <c r="D829" i="16"/>
  <c r="B829" i="16"/>
  <c r="F807" i="16"/>
  <c r="F776" i="16"/>
  <c r="D776" i="16"/>
  <c r="B776" i="16"/>
  <c r="F775" i="16"/>
  <c r="D775" i="16"/>
  <c r="B775" i="16"/>
  <c r="F774" i="16"/>
  <c r="D774" i="16"/>
  <c r="B774" i="16"/>
  <c r="F752" i="16"/>
  <c r="F721" i="16"/>
  <c r="D721" i="16"/>
  <c r="B721" i="16"/>
  <c r="F720" i="16"/>
  <c r="D720" i="16"/>
  <c r="B720" i="16"/>
  <c r="F719" i="16"/>
  <c r="D719" i="16"/>
  <c r="B719" i="16"/>
  <c r="F697" i="16"/>
  <c r="F666" i="16"/>
  <c r="D666" i="16"/>
  <c r="B666" i="16"/>
  <c r="F665" i="16"/>
  <c r="D665" i="16"/>
  <c r="B665" i="16"/>
  <c r="F664" i="16"/>
  <c r="D664" i="16"/>
  <c r="B664" i="16"/>
  <c r="F642" i="16"/>
  <c r="F611" i="16"/>
  <c r="D611" i="16"/>
  <c r="B611" i="16"/>
  <c r="F610" i="16"/>
  <c r="D610" i="16"/>
  <c r="B610" i="16"/>
  <c r="F609" i="16"/>
  <c r="D609" i="16"/>
  <c r="B609" i="16"/>
  <c r="F587" i="16"/>
  <c r="F556" i="16"/>
  <c r="D556" i="16"/>
  <c r="B556" i="16"/>
  <c r="F555" i="16"/>
  <c r="D555" i="16"/>
  <c r="B555" i="16"/>
  <c r="F554" i="16"/>
  <c r="D554" i="16"/>
  <c r="B554" i="16"/>
  <c r="F532" i="16"/>
  <c r="F501" i="16"/>
  <c r="D501" i="16"/>
  <c r="B501" i="16"/>
  <c r="F500" i="16"/>
  <c r="D500" i="16"/>
  <c r="B500" i="16"/>
  <c r="F499" i="16"/>
  <c r="D499" i="16"/>
  <c r="B499" i="16"/>
  <c r="F477" i="16"/>
  <c r="F446" i="16"/>
  <c r="D446" i="16"/>
  <c r="B446" i="16"/>
  <c r="F445" i="16"/>
  <c r="D445" i="16"/>
  <c r="B445" i="16"/>
  <c r="F444" i="16"/>
  <c r="D444" i="16"/>
  <c r="B444" i="16"/>
  <c r="F422" i="16"/>
  <c r="F391" i="16"/>
  <c r="D391" i="16"/>
  <c r="B391" i="16"/>
  <c r="F390" i="16"/>
  <c r="D390" i="16"/>
  <c r="B390" i="16"/>
  <c r="F389" i="16"/>
  <c r="D389" i="16"/>
  <c r="B389" i="16"/>
  <c r="F367" i="16"/>
  <c r="F336" i="16"/>
  <c r="D336" i="16"/>
  <c r="B336" i="16"/>
  <c r="F335" i="16"/>
  <c r="D335" i="16"/>
  <c r="B335" i="16"/>
  <c r="F334" i="16"/>
  <c r="D334" i="16"/>
  <c r="B334" i="16"/>
  <c r="F312" i="16"/>
  <c r="F281" i="16"/>
  <c r="D281" i="16"/>
  <c r="B281" i="16"/>
  <c r="F280" i="16"/>
  <c r="D280" i="16"/>
  <c r="B280" i="16"/>
  <c r="F279" i="16"/>
  <c r="D279" i="16"/>
  <c r="B279" i="16"/>
  <c r="F257" i="16"/>
  <c r="F226" i="16"/>
  <c r="D226" i="16"/>
  <c r="B226" i="16"/>
  <c r="F225" i="16"/>
  <c r="D225" i="16"/>
  <c r="B225" i="16"/>
  <c r="F224" i="16"/>
  <c r="D224" i="16"/>
  <c r="B224" i="16"/>
  <c r="F202" i="16"/>
  <c r="F171" i="16"/>
  <c r="D171" i="16"/>
  <c r="B171" i="16"/>
  <c r="F170" i="16"/>
  <c r="D170" i="16"/>
  <c r="B170" i="16"/>
  <c r="F169" i="16"/>
  <c r="D169" i="16"/>
  <c r="B169" i="16"/>
  <c r="F147" i="16"/>
  <c r="F116" i="16"/>
  <c r="D116" i="16"/>
  <c r="B116" i="16"/>
  <c r="F115" i="16"/>
  <c r="D115" i="16"/>
  <c r="B115" i="16"/>
  <c r="F114" i="16"/>
  <c r="D114" i="16"/>
  <c r="B114" i="16"/>
  <c r="F92" i="16"/>
  <c r="F61" i="16"/>
  <c r="D61" i="16"/>
  <c r="B61" i="16"/>
  <c r="F60" i="16"/>
  <c r="D60" i="16"/>
  <c r="B60" i="16"/>
  <c r="F59" i="16"/>
  <c r="D59" i="16"/>
  <c r="B59" i="16"/>
  <c r="I246" i="7"/>
  <c r="A246" i="7"/>
  <c r="I241" i="7"/>
  <c r="A241" i="7"/>
  <c r="I236" i="7"/>
  <c r="A236" i="7"/>
  <c r="I231" i="7"/>
  <c r="A231" i="7"/>
  <c r="I226" i="7"/>
  <c r="A226" i="7"/>
  <c r="I221" i="7"/>
  <c r="A221" i="7"/>
  <c r="I216" i="7"/>
  <c r="A216" i="7"/>
  <c r="I211" i="7"/>
  <c r="A211" i="7"/>
  <c r="I206" i="7"/>
  <c r="A206" i="7"/>
  <c r="I201" i="7"/>
  <c r="A201" i="7"/>
  <c r="I196" i="7"/>
  <c r="A196" i="7"/>
  <c r="I191" i="7"/>
  <c r="A191" i="7"/>
  <c r="I186" i="7"/>
  <c r="A186" i="7"/>
  <c r="I181" i="7"/>
  <c r="A181" i="7"/>
  <c r="I176" i="7"/>
  <c r="A176" i="7"/>
  <c r="I171" i="7"/>
  <c r="A171" i="7"/>
  <c r="I166" i="7"/>
  <c r="A166" i="7"/>
  <c r="I161" i="7"/>
  <c r="A161" i="7"/>
  <c r="I156" i="7"/>
  <c r="A156" i="7"/>
  <c r="I151" i="7"/>
  <c r="A151" i="7"/>
  <c r="I146" i="7"/>
  <c r="A146" i="7"/>
  <c r="I141" i="7"/>
  <c r="A141" i="7"/>
  <c r="I136" i="7"/>
  <c r="A136" i="7"/>
  <c r="I131" i="7"/>
  <c r="A131" i="7"/>
  <c r="I126" i="7"/>
  <c r="A126" i="7"/>
  <c r="I121" i="7"/>
  <c r="I116" i="7"/>
  <c r="I111" i="7"/>
  <c r="I106" i="7"/>
  <c r="I101" i="7"/>
  <c r="I96" i="7"/>
  <c r="I91" i="7"/>
  <c r="I86" i="7"/>
  <c r="I81" i="7"/>
  <c r="I76" i="7"/>
  <c r="I71" i="7"/>
  <c r="I66" i="7"/>
  <c r="I61" i="7"/>
  <c r="I56" i="7"/>
  <c r="I51" i="7"/>
  <c r="I46" i="7"/>
  <c r="I5" i="7" l="1"/>
  <c r="G5" i="7"/>
  <c r="I4" i="7"/>
  <c r="F4" i="7"/>
  <c r="B5" i="7"/>
  <c r="B4" i="7"/>
  <c r="E4" i="15"/>
  <c r="E5" i="15"/>
  <c r="C5" i="15"/>
  <c r="C4" i="15"/>
  <c r="H5" i="5"/>
  <c r="H4" i="5" a="1"/>
  <c r="H4" i="5" s="1"/>
  <c r="C5" i="5"/>
  <c r="C4" i="5"/>
  <c r="L4" i="12"/>
  <c r="L5" i="12"/>
  <c r="CO5" i="12" s="1"/>
  <c r="F5" i="12"/>
  <c r="BZ5" i="12" s="1"/>
  <c r="F4" i="12"/>
  <c r="CI4" i="12" s="1"/>
  <c r="L6" i="17"/>
  <c r="I6" i="17"/>
  <c r="F6" i="17"/>
  <c r="B6" i="17"/>
  <c r="P11" i="8"/>
  <c r="P10" i="8"/>
  <c r="E10" i="8"/>
  <c r="B303" i="26"/>
  <c r="B302" i="26"/>
  <c r="B301" i="26"/>
  <c r="B300" i="26"/>
  <c r="B299" i="26"/>
  <c r="B298" i="26"/>
  <c r="B297" i="26"/>
  <c r="B296" i="26"/>
  <c r="B295" i="26"/>
  <c r="B294" i="26"/>
  <c r="B293" i="26"/>
  <c r="B292" i="26"/>
  <c r="B291" i="26"/>
  <c r="B290" i="26"/>
  <c r="B289" i="26"/>
  <c r="B288" i="26"/>
  <c r="B287" i="26"/>
  <c r="B286" i="26"/>
  <c r="B285" i="26"/>
  <c r="B284" i="26"/>
  <c r="B283" i="26"/>
  <c r="B282" i="26"/>
  <c r="B281" i="26"/>
  <c r="B280" i="26"/>
  <c r="B279" i="26"/>
  <c r="B278" i="26"/>
  <c r="B277" i="26"/>
  <c r="B276" i="26"/>
  <c r="B275" i="26"/>
  <c r="B274" i="26"/>
  <c r="B273" i="26"/>
  <c r="B272" i="26"/>
  <c r="B271" i="26"/>
  <c r="B270" i="26"/>
  <c r="B269" i="26"/>
  <c r="B268" i="26"/>
  <c r="B267" i="26"/>
  <c r="B266" i="26"/>
  <c r="B265" i="26"/>
  <c r="B264" i="26"/>
  <c r="B263" i="26"/>
  <c r="B262" i="26"/>
  <c r="B261" i="26"/>
  <c r="B260" i="26"/>
  <c r="B259" i="26"/>
  <c r="B258" i="26"/>
  <c r="B257" i="26"/>
  <c r="B256" i="26"/>
  <c r="B255" i="26"/>
  <c r="B254" i="26"/>
  <c r="B253" i="26"/>
  <c r="B252" i="26"/>
  <c r="B251" i="26"/>
  <c r="B250" i="26"/>
  <c r="B249" i="26"/>
  <c r="B248" i="26"/>
  <c r="B247" i="26"/>
  <c r="B246" i="26"/>
  <c r="B245" i="26"/>
  <c r="B244" i="26"/>
  <c r="B243" i="26"/>
  <c r="B242" i="26"/>
  <c r="B241" i="26"/>
  <c r="B240" i="26"/>
  <c r="B239" i="26"/>
  <c r="B238" i="26"/>
  <c r="B237" i="26"/>
  <c r="B236" i="26"/>
  <c r="B235" i="26"/>
  <c r="B234" i="26"/>
  <c r="B233" i="26"/>
  <c r="B232" i="26"/>
  <c r="B231" i="26"/>
  <c r="B230" i="26"/>
  <c r="B229" i="26"/>
  <c r="B228" i="26"/>
  <c r="B227" i="26"/>
  <c r="B226" i="26"/>
  <c r="B225" i="26"/>
  <c r="B224" i="26"/>
  <c r="B223" i="26"/>
  <c r="B222" i="26"/>
  <c r="B221" i="26"/>
  <c r="B220" i="26"/>
  <c r="B219" i="26"/>
  <c r="B218" i="26"/>
  <c r="B217" i="26"/>
  <c r="B216" i="26"/>
  <c r="B215" i="26"/>
  <c r="B214" i="26"/>
  <c r="B213" i="26"/>
  <c r="B212" i="26"/>
  <c r="B211" i="26"/>
  <c r="B210" i="26"/>
  <c r="B209" i="26"/>
  <c r="B208" i="26"/>
  <c r="B207" i="26"/>
  <c r="B206" i="26"/>
  <c r="B205" i="26"/>
  <c r="B204" i="26"/>
  <c r="B203" i="26"/>
  <c r="B202" i="26"/>
  <c r="B201" i="26"/>
  <c r="B200" i="26"/>
  <c r="B199" i="26"/>
  <c r="B198" i="26"/>
  <c r="B197" i="26"/>
  <c r="B196" i="26"/>
  <c r="B195" i="26"/>
  <c r="B194" i="26"/>
  <c r="B193" i="26"/>
  <c r="B192" i="26"/>
  <c r="B191" i="26"/>
  <c r="B190" i="26"/>
  <c r="B189" i="26"/>
  <c r="B188" i="26"/>
  <c r="B187" i="26"/>
  <c r="B186" i="26"/>
  <c r="B185" i="26"/>
  <c r="B184" i="26"/>
  <c r="B183" i="26"/>
  <c r="B182" i="26"/>
  <c r="B181" i="26"/>
  <c r="B180" i="26"/>
  <c r="B179" i="26"/>
  <c r="B178" i="26"/>
  <c r="B177" i="26"/>
  <c r="B176" i="26"/>
  <c r="B175" i="26"/>
  <c r="B174" i="26"/>
  <c r="B173" i="26"/>
  <c r="B172" i="26"/>
  <c r="B171" i="26"/>
  <c r="B170" i="26"/>
  <c r="B169" i="26"/>
  <c r="B168" i="26"/>
  <c r="B167" i="26"/>
  <c r="B166" i="26"/>
  <c r="B165" i="26"/>
  <c r="B164" i="26"/>
  <c r="B163" i="26"/>
  <c r="B162" i="26"/>
  <c r="B161" i="26"/>
  <c r="B160" i="26"/>
  <c r="B159" i="26"/>
  <c r="B158" i="26"/>
  <c r="B157" i="26"/>
  <c r="B156" i="26"/>
  <c r="B155" i="26"/>
  <c r="B154" i="26"/>
  <c r="B153" i="26"/>
  <c r="B152" i="26"/>
  <c r="B151" i="26"/>
  <c r="B150" i="26"/>
  <c r="B149" i="26"/>
  <c r="B148" i="26"/>
  <c r="B147" i="26"/>
  <c r="B146" i="26"/>
  <c r="B145" i="26"/>
  <c r="B144" i="26"/>
  <c r="B143" i="26"/>
  <c r="B142" i="26"/>
  <c r="B141" i="26"/>
  <c r="B140" i="26"/>
  <c r="B139" i="26"/>
  <c r="B138" i="26"/>
  <c r="B137" i="26"/>
  <c r="B136" i="26"/>
  <c r="B135" i="26"/>
  <c r="B134" i="26"/>
  <c r="B133" i="26"/>
  <c r="B132" i="26"/>
  <c r="B131" i="26"/>
  <c r="B130" i="26"/>
  <c r="B129" i="26"/>
  <c r="B128" i="26"/>
  <c r="B127" i="26"/>
  <c r="B126" i="26"/>
  <c r="B125" i="26"/>
  <c r="B124" i="26"/>
  <c r="B123" i="26"/>
  <c r="B122" i="26"/>
  <c r="B121" i="26"/>
  <c r="B120" i="26"/>
  <c r="B119" i="26"/>
  <c r="B118" i="26"/>
  <c r="B117" i="26"/>
  <c r="B116" i="26"/>
  <c r="B115" i="26"/>
  <c r="B114" i="26"/>
  <c r="B113" i="26"/>
  <c r="B112" i="26"/>
  <c r="B111" i="26"/>
  <c r="B110" i="26"/>
  <c r="B109" i="26"/>
  <c r="B108" i="26"/>
  <c r="B107" i="26"/>
  <c r="B106" i="26"/>
  <c r="B105" i="26"/>
  <c r="B104" i="26"/>
  <c r="B103" i="26"/>
  <c r="B102" i="26"/>
  <c r="B101" i="26"/>
  <c r="B100" i="26"/>
  <c r="B99" i="26"/>
  <c r="B98" i="26"/>
  <c r="B97" i="26"/>
  <c r="B96" i="26"/>
  <c r="B95" i="26"/>
  <c r="B94" i="26"/>
  <c r="B93" i="26"/>
  <c r="B92" i="26"/>
  <c r="B91" i="26"/>
  <c r="B90" i="26"/>
  <c r="B89" i="26"/>
  <c r="B88" i="26"/>
  <c r="B87" i="26"/>
  <c r="B86" i="26"/>
  <c r="B85" i="26"/>
  <c r="B84" i="26"/>
  <c r="B83" i="26"/>
  <c r="B82" i="26"/>
  <c r="B81" i="26"/>
  <c r="B80" i="26"/>
  <c r="B79" i="26"/>
  <c r="B78" i="26"/>
  <c r="B77" i="26"/>
  <c r="B76" i="26"/>
  <c r="B75" i="26"/>
  <c r="B74" i="26"/>
  <c r="B73" i="26"/>
  <c r="B72" i="26"/>
  <c r="B71" i="26"/>
  <c r="B70" i="26"/>
  <c r="B69" i="26"/>
  <c r="B68" i="26"/>
  <c r="B67" i="26"/>
  <c r="B66" i="26"/>
  <c r="B65" i="26"/>
  <c r="B64" i="26"/>
  <c r="B63" i="26"/>
  <c r="B62" i="26"/>
  <c r="B61" i="26"/>
  <c r="B60" i="26"/>
  <c r="B59" i="26"/>
  <c r="B58" i="26"/>
  <c r="B57" i="26"/>
  <c r="B56" i="26"/>
  <c r="B55" i="26"/>
  <c r="B54" i="26"/>
  <c r="B53" i="26"/>
  <c r="B52" i="26"/>
  <c r="B51" i="26"/>
  <c r="B50" i="26"/>
  <c r="B49" i="26"/>
  <c r="B48" i="26"/>
  <c r="B47" i="26"/>
  <c r="B46" i="26"/>
  <c r="B45" i="26"/>
  <c r="B44" i="26"/>
  <c r="B43" i="26"/>
  <c r="B42" i="26"/>
  <c r="B41" i="26"/>
  <c r="B40" i="26"/>
  <c r="B39" i="26"/>
  <c r="B38" i="26"/>
  <c r="B37" i="26"/>
  <c r="B36" i="26"/>
  <c r="B35" i="26"/>
  <c r="B34" i="26"/>
  <c r="B33" i="26"/>
  <c r="B32" i="26"/>
  <c r="B31" i="26"/>
  <c r="B30" i="26"/>
  <c r="B29" i="26"/>
  <c r="B28" i="26"/>
  <c r="B27" i="26"/>
  <c r="B26" i="26"/>
  <c r="B25" i="26"/>
  <c r="B24" i="26"/>
  <c r="B23" i="26"/>
  <c r="B22" i="26"/>
  <c r="B21" i="26"/>
  <c r="B20" i="26"/>
  <c r="B19" i="26"/>
  <c r="B18" i="26"/>
  <c r="B17" i="26"/>
  <c r="B16" i="26"/>
  <c r="B15" i="26"/>
  <c r="B14" i="26"/>
  <c r="B13" i="26"/>
  <c r="B12" i="26"/>
  <c r="B11" i="26"/>
  <c r="B10" i="26"/>
  <c r="B9" i="26"/>
  <c r="B8" i="26"/>
  <c r="B7" i="26"/>
  <c r="B6" i="26"/>
  <c r="B5" i="26"/>
  <c r="B4" i="26"/>
  <c r="C4" i="26"/>
  <c r="C5" i="26"/>
  <c r="C6" i="26"/>
  <c r="C7" i="26"/>
  <c r="C8" i="26"/>
  <c r="C9" i="26"/>
  <c r="C10" i="26"/>
  <c r="C11" i="26"/>
  <c r="C12" i="26"/>
  <c r="C13" i="26"/>
  <c r="C14" i="26"/>
  <c r="C15" i="26"/>
  <c r="C16" i="26"/>
  <c r="C17" i="26"/>
  <c r="C18" i="26"/>
  <c r="C19" i="26"/>
  <c r="C20" i="26"/>
  <c r="C21" i="26"/>
  <c r="C22" i="26"/>
  <c r="C23" i="26"/>
  <c r="C24" i="26"/>
  <c r="C25" i="26"/>
  <c r="C26" i="26"/>
  <c r="C27" i="26"/>
  <c r="C28" i="26"/>
  <c r="C29" i="26"/>
  <c r="C30" i="26"/>
  <c r="C31" i="26"/>
  <c r="C32" i="26"/>
  <c r="C33" i="26"/>
  <c r="C34" i="26"/>
  <c r="C35" i="26"/>
  <c r="C36" i="26"/>
  <c r="C37" i="26"/>
  <c r="C38" i="26"/>
  <c r="C39" i="26"/>
  <c r="C40" i="26"/>
  <c r="C41" i="26"/>
  <c r="C42" i="26"/>
  <c r="C43" i="26"/>
  <c r="C44" i="26"/>
  <c r="C45" i="26"/>
  <c r="C46" i="26"/>
  <c r="C47" i="26"/>
  <c r="C48" i="26"/>
  <c r="C49" i="26"/>
  <c r="C50" i="26"/>
  <c r="C51" i="26"/>
  <c r="C52" i="26"/>
  <c r="C53" i="26"/>
  <c r="C54" i="26"/>
  <c r="C55" i="26"/>
  <c r="C56" i="26"/>
  <c r="C57" i="26"/>
  <c r="C58" i="26"/>
  <c r="C59" i="26"/>
  <c r="C60" i="26"/>
  <c r="C61" i="26"/>
  <c r="C62" i="26"/>
  <c r="C63" i="26"/>
  <c r="C64" i="26"/>
  <c r="C65" i="26"/>
  <c r="C66" i="26"/>
  <c r="C67" i="26"/>
  <c r="C68" i="26"/>
  <c r="C69" i="26"/>
  <c r="C70" i="26"/>
  <c r="C71" i="26"/>
  <c r="C72" i="26"/>
  <c r="C73" i="26"/>
  <c r="C74" i="26"/>
  <c r="C75" i="26"/>
  <c r="C76" i="26"/>
  <c r="C77" i="26"/>
  <c r="C78" i="26"/>
  <c r="C79" i="26"/>
  <c r="C80" i="26"/>
  <c r="C81" i="26"/>
  <c r="C82" i="26"/>
  <c r="C83" i="26"/>
  <c r="C84" i="26"/>
  <c r="C85" i="26"/>
  <c r="C86" i="26"/>
  <c r="C87" i="26"/>
  <c r="C88" i="26"/>
  <c r="C89" i="26"/>
  <c r="C90" i="26"/>
  <c r="C91" i="26"/>
  <c r="C92" i="26"/>
  <c r="C93" i="26"/>
  <c r="C94" i="26"/>
  <c r="C95" i="26"/>
  <c r="C96" i="26"/>
  <c r="C97" i="26"/>
  <c r="C98" i="26"/>
  <c r="C99" i="26"/>
  <c r="C100" i="26"/>
  <c r="C101" i="26"/>
  <c r="C102" i="26"/>
  <c r="C103" i="26"/>
  <c r="C104" i="26"/>
  <c r="C105" i="26"/>
  <c r="C106" i="26"/>
  <c r="C107" i="26"/>
  <c r="C108" i="26"/>
  <c r="C109" i="26"/>
  <c r="C110" i="26"/>
  <c r="C111" i="26"/>
  <c r="C112" i="26"/>
  <c r="C113" i="26"/>
  <c r="C114" i="26"/>
  <c r="C115" i="26"/>
  <c r="C116" i="26"/>
  <c r="C117" i="26"/>
  <c r="C118" i="26"/>
  <c r="C119" i="26"/>
  <c r="C120" i="26"/>
  <c r="C121" i="26"/>
  <c r="C122" i="26"/>
  <c r="C123" i="26"/>
  <c r="C124" i="26"/>
  <c r="C125" i="26"/>
  <c r="C126" i="26"/>
  <c r="C127" i="26"/>
  <c r="C128" i="26"/>
  <c r="C129" i="26"/>
  <c r="C130" i="26"/>
  <c r="C131" i="26"/>
  <c r="C132" i="26"/>
  <c r="C133" i="26"/>
  <c r="C134" i="26"/>
  <c r="C135" i="26"/>
  <c r="C136" i="26"/>
  <c r="C137" i="26"/>
  <c r="C138" i="26"/>
  <c r="C139" i="26"/>
  <c r="C140" i="26"/>
  <c r="C141" i="26"/>
  <c r="C142" i="26"/>
  <c r="C143" i="26"/>
  <c r="C144" i="26"/>
  <c r="C145" i="26"/>
  <c r="C146" i="26"/>
  <c r="C147" i="26"/>
  <c r="C148" i="26"/>
  <c r="C149" i="26"/>
  <c r="C150" i="26"/>
  <c r="C151" i="26"/>
  <c r="C152" i="26"/>
  <c r="C153" i="26"/>
  <c r="C154" i="26"/>
  <c r="C155" i="26"/>
  <c r="C156" i="26"/>
  <c r="C157" i="26"/>
  <c r="C158" i="26"/>
  <c r="C159" i="26"/>
  <c r="C160" i="26"/>
  <c r="C161" i="26"/>
  <c r="C162" i="26"/>
  <c r="C163" i="26"/>
  <c r="C164" i="26"/>
  <c r="C165" i="26"/>
  <c r="C166" i="26"/>
  <c r="C167" i="26"/>
  <c r="C168" i="26"/>
  <c r="C169" i="26"/>
  <c r="C170" i="26"/>
  <c r="C171" i="26"/>
  <c r="C172" i="26"/>
  <c r="C173" i="26"/>
  <c r="C174" i="26"/>
  <c r="C175" i="26"/>
  <c r="C176" i="26"/>
  <c r="C177" i="26"/>
  <c r="C178" i="26"/>
  <c r="C179" i="26"/>
  <c r="C180" i="26"/>
  <c r="C181" i="26"/>
  <c r="C182" i="26"/>
  <c r="C183" i="26"/>
  <c r="C184" i="26"/>
  <c r="C185" i="26"/>
  <c r="C186" i="26"/>
  <c r="C187" i="26"/>
  <c r="C188" i="26"/>
  <c r="C189" i="26"/>
  <c r="C190" i="26"/>
  <c r="C191" i="26"/>
  <c r="C192" i="26"/>
  <c r="C193" i="26"/>
  <c r="C194" i="26"/>
  <c r="C195" i="26"/>
  <c r="C196" i="26"/>
  <c r="C197" i="26"/>
  <c r="C198" i="26"/>
  <c r="C199" i="26"/>
  <c r="C200" i="26"/>
  <c r="C201" i="26"/>
  <c r="C202" i="26"/>
  <c r="C203" i="26"/>
  <c r="C204" i="26"/>
  <c r="C205" i="26"/>
  <c r="C206" i="26"/>
  <c r="C207" i="26"/>
  <c r="C208" i="26"/>
  <c r="C209" i="26"/>
  <c r="C210" i="26"/>
  <c r="C211" i="26"/>
  <c r="C212" i="26"/>
  <c r="C213" i="26"/>
  <c r="C214" i="26"/>
  <c r="C215" i="26"/>
  <c r="C216" i="26"/>
  <c r="C217" i="26"/>
  <c r="C218" i="26"/>
  <c r="C219" i="26"/>
  <c r="C220" i="26"/>
  <c r="C221" i="26"/>
  <c r="C222" i="26"/>
  <c r="C223" i="26"/>
  <c r="C224" i="26"/>
  <c r="C225" i="26"/>
  <c r="C226" i="26"/>
  <c r="C227" i="26"/>
  <c r="C228" i="26"/>
  <c r="C229" i="26"/>
  <c r="C230" i="26"/>
  <c r="C231" i="26"/>
  <c r="C232" i="26"/>
  <c r="C233" i="26"/>
  <c r="C234" i="26"/>
  <c r="C235" i="26"/>
  <c r="C236" i="26"/>
  <c r="C237" i="26"/>
  <c r="C238" i="26"/>
  <c r="C239" i="26"/>
  <c r="C240" i="26"/>
  <c r="C241" i="26"/>
  <c r="C242" i="26"/>
  <c r="C243" i="26"/>
  <c r="C244" i="26"/>
  <c r="C245" i="26"/>
  <c r="C246" i="26"/>
  <c r="C247" i="26"/>
  <c r="C248" i="26"/>
  <c r="C249" i="26"/>
  <c r="C250" i="26"/>
  <c r="C251" i="26"/>
  <c r="C252" i="26"/>
  <c r="C253" i="26"/>
  <c r="C254" i="26"/>
  <c r="C255" i="26"/>
  <c r="C256" i="26"/>
  <c r="C257" i="26"/>
  <c r="C258" i="26"/>
  <c r="C259" i="26"/>
  <c r="C260" i="26"/>
  <c r="C261" i="26"/>
  <c r="C262" i="26"/>
  <c r="C263" i="26"/>
  <c r="C264" i="26"/>
  <c r="C265" i="26"/>
  <c r="C266" i="26"/>
  <c r="C267" i="26"/>
  <c r="C268" i="26"/>
  <c r="C269" i="26"/>
  <c r="C270" i="26"/>
  <c r="C271" i="26"/>
  <c r="C272" i="26"/>
  <c r="C273" i="26"/>
  <c r="C274" i="26"/>
  <c r="C275" i="26"/>
  <c r="C276" i="26"/>
  <c r="C277" i="26"/>
  <c r="C278" i="26"/>
  <c r="C279" i="26"/>
  <c r="C280" i="26"/>
  <c r="C281" i="26"/>
  <c r="C282" i="26"/>
  <c r="C283" i="26"/>
  <c r="C284" i="26"/>
  <c r="C285" i="26"/>
  <c r="C286" i="26"/>
  <c r="C287" i="26"/>
  <c r="C288" i="26"/>
  <c r="C289" i="26"/>
  <c r="C290" i="26"/>
  <c r="C291" i="26"/>
  <c r="C292" i="26"/>
  <c r="C293" i="26"/>
  <c r="C294" i="26"/>
  <c r="C295" i="26"/>
  <c r="C296" i="26"/>
  <c r="C297" i="26"/>
  <c r="C298" i="26"/>
  <c r="C299" i="26"/>
  <c r="C300" i="26"/>
  <c r="C301" i="26"/>
  <c r="C302" i="26"/>
  <c r="C303" i="26"/>
  <c r="A1" i="26"/>
  <c r="T304" i="26"/>
  <c r="S304" i="26"/>
  <c r="M304" i="26"/>
  <c r="L304" i="26"/>
  <c r="K304" i="26"/>
  <c r="AB303" i="26"/>
  <c r="AA303" i="26"/>
  <c r="W303" i="26"/>
  <c r="O303" i="26"/>
  <c r="Q303" i="26" s="1"/>
  <c r="R303" i="26" s="1"/>
  <c r="AH302" i="26"/>
  <c r="AG302" i="26"/>
  <c r="AF302" i="26"/>
  <c r="AE302" i="26"/>
  <c r="AB302" i="26"/>
  <c r="AA302" i="26"/>
  <c r="W302" i="26"/>
  <c r="Y302" i="26" s="1"/>
  <c r="O302" i="26"/>
  <c r="AH301" i="26"/>
  <c r="AG301" i="26"/>
  <c r="AF301" i="26"/>
  <c r="AE301" i="26"/>
  <c r="AB301" i="26"/>
  <c r="AA301" i="26"/>
  <c r="W301" i="26"/>
  <c r="Y301" i="26" s="1"/>
  <c r="O301" i="26"/>
  <c r="AH300" i="26"/>
  <c r="AG300" i="26"/>
  <c r="AF300" i="26"/>
  <c r="AE300" i="26"/>
  <c r="AI300" i="26" s="1"/>
  <c r="AB300" i="26"/>
  <c r="AA300" i="26"/>
  <c r="W300" i="26"/>
  <c r="O300" i="26"/>
  <c r="AH299" i="26"/>
  <c r="AG299" i="26"/>
  <c r="AF299" i="26"/>
  <c r="AE299" i="26"/>
  <c r="AB299" i="26"/>
  <c r="AA299" i="26"/>
  <c r="W299" i="26"/>
  <c r="Y299" i="26" s="1"/>
  <c r="Z299" i="26" s="1"/>
  <c r="O299" i="26"/>
  <c r="AH298" i="26"/>
  <c r="AG298" i="26"/>
  <c r="AF298" i="26"/>
  <c r="AE298" i="26"/>
  <c r="AB298" i="26"/>
  <c r="AA298" i="26"/>
  <c r="W298" i="26"/>
  <c r="Y298" i="26" s="1"/>
  <c r="O298" i="26"/>
  <c r="Q298" i="26" s="1"/>
  <c r="R298" i="26" s="1"/>
  <c r="AH297" i="26"/>
  <c r="AG297" i="26"/>
  <c r="AF297" i="26"/>
  <c r="AE297" i="26"/>
  <c r="AB297" i="26"/>
  <c r="AA297" i="26"/>
  <c r="W297" i="26"/>
  <c r="Y297" i="26" s="1"/>
  <c r="Z297" i="26" s="1"/>
  <c r="O297" i="26"/>
  <c r="Q297" i="26" s="1"/>
  <c r="AH296" i="26"/>
  <c r="AG296" i="26"/>
  <c r="AF296" i="26"/>
  <c r="AE296" i="26"/>
  <c r="AB296" i="26"/>
  <c r="AA296" i="26"/>
  <c r="W296" i="26"/>
  <c r="Y296" i="26" s="1"/>
  <c r="O296" i="26"/>
  <c r="AH295" i="26"/>
  <c r="AG295" i="26"/>
  <c r="AF295" i="26"/>
  <c r="AE295" i="26"/>
  <c r="AB295" i="26"/>
  <c r="AA295" i="26"/>
  <c r="W295" i="26"/>
  <c r="Y295" i="26" s="1"/>
  <c r="O295" i="26"/>
  <c r="AH294" i="26"/>
  <c r="AG294" i="26"/>
  <c r="AF294" i="26"/>
  <c r="AE294" i="26"/>
  <c r="AB294" i="26"/>
  <c r="AA294" i="26"/>
  <c r="W294" i="26"/>
  <c r="Y294" i="26" s="1"/>
  <c r="O294" i="26"/>
  <c r="Q294" i="26" s="1"/>
  <c r="AH293" i="26"/>
  <c r="AG293" i="26"/>
  <c r="AF293" i="26"/>
  <c r="AE293" i="26"/>
  <c r="AB293" i="26"/>
  <c r="AA293" i="26"/>
  <c r="W293" i="26"/>
  <c r="Y293" i="26" s="1"/>
  <c r="Z293" i="26" s="1"/>
  <c r="O293" i="26"/>
  <c r="Q293" i="26" s="1"/>
  <c r="R293" i="26" s="1"/>
  <c r="AH292" i="26"/>
  <c r="AG292" i="26"/>
  <c r="AF292" i="26"/>
  <c r="AJ292" i="26" s="1"/>
  <c r="AE292" i="26"/>
  <c r="AB292" i="26"/>
  <c r="AA292" i="26"/>
  <c r="W292" i="26"/>
  <c r="O292" i="26"/>
  <c r="AH291" i="26"/>
  <c r="AG291" i="26"/>
  <c r="AF291" i="26"/>
  <c r="AE291" i="26"/>
  <c r="AB291" i="26"/>
  <c r="AA291" i="26"/>
  <c r="W291" i="26"/>
  <c r="O291" i="26"/>
  <c r="Q291" i="26" s="1"/>
  <c r="R291" i="26" s="1"/>
  <c r="AH290" i="26"/>
  <c r="AG290" i="26"/>
  <c r="AF290" i="26"/>
  <c r="AE290" i="26"/>
  <c r="AI290" i="26" s="1"/>
  <c r="AB290" i="26"/>
  <c r="AA290" i="26"/>
  <c r="W290" i="26"/>
  <c r="Y290" i="26" s="1"/>
  <c r="O290" i="26"/>
  <c r="AH289" i="26"/>
  <c r="AG289" i="26"/>
  <c r="AF289" i="26"/>
  <c r="AE289" i="26"/>
  <c r="AB289" i="26"/>
  <c r="AA289" i="26"/>
  <c r="W289" i="26"/>
  <c r="O289" i="26"/>
  <c r="Q289" i="26" s="1"/>
  <c r="AH288" i="26"/>
  <c r="AG288" i="26"/>
  <c r="AF288" i="26"/>
  <c r="AJ288" i="26" s="1"/>
  <c r="AE288" i="26"/>
  <c r="AI288" i="26" s="1"/>
  <c r="AB288" i="26"/>
  <c r="AA288" i="26"/>
  <c r="W288" i="26"/>
  <c r="Q288" i="26"/>
  <c r="O288" i="26"/>
  <c r="AH287" i="26"/>
  <c r="AG287" i="26"/>
  <c r="AF287" i="26"/>
  <c r="AE287" i="26"/>
  <c r="AB287" i="26"/>
  <c r="AA287" i="26"/>
  <c r="W287" i="26"/>
  <c r="O287" i="26"/>
  <c r="AH286" i="26"/>
  <c r="AG286" i="26"/>
  <c r="AF286" i="26"/>
  <c r="AJ286" i="26" s="1"/>
  <c r="AE286" i="26"/>
  <c r="AB286" i="26"/>
  <c r="AA286" i="26"/>
  <c r="Y286" i="26"/>
  <c r="W286" i="26"/>
  <c r="O286" i="26"/>
  <c r="AH285" i="26"/>
  <c r="AG285" i="26"/>
  <c r="AF285" i="26"/>
  <c r="AE285" i="26"/>
  <c r="AB285" i="26"/>
  <c r="AA285" i="26"/>
  <c r="W285" i="26"/>
  <c r="O285" i="26"/>
  <c r="AH284" i="26"/>
  <c r="AG284" i="26"/>
  <c r="AF284" i="26"/>
  <c r="AE284" i="26"/>
  <c r="AB284" i="26"/>
  <c r="AA284" i="26"/>
  <c r="W284" i="26"/>
  <c r="O284" i="26"/>
  <c r="Q284" i="26" s="1"/>
  <c r="R284" i="26" s="1"/>
  <c r="AH283" i="26"/>
  <c r="AG283" i="26"/>
  <c r="AF283" i="26"/>
  <c r="AJ283" i="26" s="1"/>
  <c r="AE283" i="26"/>
  <c r="AB283" i="26"/>
  <c r="AA283" i="26"/>
  <c r="W283" i="26"/>
  <c r="Y283" i="26" s="1"/>
  <c r="Z283" i="26" s="1"/>
  <c r="O283" i="26"/>
  <c r="AH282" i="26"/>
  <c r="AG282" i="26"/>
  <c r="AF282" i="26"/>
  <c r="AE282" i="26"/>
  <c r="AB282" i="26"/>
  <c r="AA282" i="26"/>
  <c r="W282" i="26"/>
  <c r="Y282" i="26" s="1"/>
  <c r="O282" i="26"/>
  <c r="Q282" i="26" s="1"/>
  <c r="R282" i="26" s="1"/>
  <c r="AH281" i="26"/>
  <c r="AG281" i="26"/>
  <c r="AF281" i="26"/>
  <c r="AJ281" i="26" s="1"/>
  <c r="AE281" i="26"/>
  <c r="AI281" i="26" s="1"/>
  <c r="AB281" i="26"/>
  <c r="AA281" i="26"/>
  <c r="W281" i="26"/>
  <c r="O281" i="26"/>
  <c r="Q281" i="26" s="1"/>
  <c r="AH280" i="26"/>
  <c r="AG280" i="26"/>
  <c r="AF280" i="26"/>
  <c r="AE280" i="26"/>
  <c r="AB280" i="26"/>
  <c r="AA280" i="26"/>
  <c r="W280" i="26"/>
  <c r="O280" i="26"/>
  <c r="AH279" i="26"/>
  <c r="AG279" i="26"/>
  <c r="AF279" i="26"/>
  <c r="AE279" i="26"/>
  <c r="AB279" i="26"/>
  <c r="AA279" i="26"/>
  <c r="W279" i="26"/>
  <c r="Y279" i="26" s="1"/>
  <c r="O279" i="26"/>
  <c r="AH278" i="26"/>
  <c r="AG278" i="26"/>
  <c r="AF278" i="26"/>
  <c r="AE278" i="26"/>
  <c r="AB278" i="26"/>
  <c r="AA278" i="26"/>
  <c r="W278" i="26"/>
  <c r="Y278" i="26" s="1"/>
  <c r="Z278" i="26" s="1"/>
  <c r="O278" i="26"/>
  <c r="Q278" i="26" s="1"/>
  <c r="AH277" i="26"/>
  <c r="AG277" i="26"/>
  <c r="AF277" i="26"/>
  <c r="AJ277" i="26" s="1"/>
  <c r="AE277" i="26"/>
  <c r="AI277" i="26" s="1"/>
  <c r="AB277" i="26"/>
  <c r="AA277" i="26"/>
  <c r="W277" i="26"/>
  <c r="Y277" i="26" s="1"/>
  <c r="Z277" i="26" s="1"/>
  <c r="O277" i="26"/>
  <c r="Q277" i="26" s="1"/>
  <c r="R277" i="26" s="1"/>
  <c r="AH276" i="26"/>
  <c r="AG276" i="26"/>
  <c r="AF276" i="26"/>
  <c r="AE276" i="26"/>
  <c r="AB276" i="26"/>
  <c r="AA276" i="26"/>
  <c r="W276" i="26"/>
  <c r="O276" i="26"/>
  <c r="Q276" i="26" s="1"/>
  <c r="R276" i="26" s="1"/>
  <c r="AH275" i="26"/>
  <c r="AG275" i="26"/>
  <c r="AF275" i="26"/>
  <c r="AE275" i="26"/>
  <c r="AB275" i="26"/>
  <c r="AA275" i="26"/>
  <c r="W275" i="26"/>
  <c r="O275" i="26"/>
  <c r="AH274" i="26"/>
  <c r="AG274" i="26"/>
  <c r="AF274" i="26"/>
  <c r="AE274" i="26"/>
  <c r="AB274" i="26"/>
  <c r="AA274" i="26"/>
  <c r="W274" i="26"/>
  <c r="Y274" i="26" s="1"/>
  <c r="O274" i="26"/>
  <c r="AH273" i="26"/>
  <c r="AG273" i="26"/>
  <c r="AF273" i="26"/>
  <c r="AE273" i="26"/>
  <c r="AB273" i="26"/>
  <c r="AA273" i="26"/>
  <c r="W273" i="26"/>
  <c r="Y273" i="26" s="1"/>
  <c r="Z273" i="26" s="1"/>
  <c r="O273" i="26"/>
  <c r="Q273" i="26" s="1"/>
  <c r="AH272" i="26"/>
  <c r="AG272" i="26"/>
  <c r="AF272" i="26"/>
  <c r="AE272" i="26"/>
  <c r="AB272" i="26"/>
  <c r="AA272" i="26"/>
  <c r="W272" i="26"/>
  <c r="Q272" i="26"/>
  <c r="O272" i="26"/>
  <c r="AH271" i="26"/>
  <c r="AG271" i="26"/>
  <c r="AF271" i="26"/>
  <c r="AE271" i="26"/>
  <c r="AB271" i="26"/>
  <c r="AA271" i="26"/>
  <c r="W271" i="26"/>
  <c r="O271" i="26"/>
  <c r="AH270" i="26"/>
  <c r="AG270" i="26"/>
  <c r="AF270" i="26"/>
  <c r="AE270" i="26"/>
  <c r="AI270" i="26" s="1"/>
  <c r="AB270" i="26"/>
  <c r="AA270" i="26"/>
  <c r="Y270" i="26"/>
  <c r="W270" i="26"/>
  <c r="O270" i="26"/>
  <c r="AH269" i="26"/>
  <c r="AG269" i="26"/>
  <c r="AF269" i="26"/>
  <c r="AE269" i="26"/>
  <c r="AB269" i="26"/>
  <c r="AA269" i="26"/>
  <c r="W269" i="26"/>
  <c r="O269" i="26"/>
  <c r="Q269" i="26" s="1"/>
  <c r="AH268" i="26"/>
  <c r="AG268" i="26"/>
  <c r="AF268" i="26"/>
  <c r="AJ268" i="26" s="1"/>
  <c r="AE268" i="26"/>
  <c r="AB268" i="26"/>
  <c r="AA268" i="26"/>
  <c r="W268" i="26"/>
  <c r="O268" i="26"/>
  <c r="AH267" i="26"/>
  <c r="AG267" i="26"/>
  <c r="AF267" i="26"/>
  <c r="AE267" i="26"/>
  <c r="AI267" i="26" s="1"/>
  <c r="AB267" i="26"/>
  <c r="AA267" i="26"/>
  <c r="W267" i="26"/>
  <c r="Y267" i="26" s="1"/>
  <c r="Z267" i="26" s="1"/>
  <c r="O267" i="26"/>
  <c r="AH266" i="26"/>
  <c r="AG266" i="26"/>
  <c r="AF266" i="26"/>
  <c r="AE266" i="26"/>
  <c r="AB266" i="26"/>
  <c r="AA266" i="26"/>
  <c r="W266" i="26"/>
  <c r="O266" i="26"/>
  <c r="Q266" i="26" s="1"/>
  <c r="R266" i="26" s="1"/>
  <c r="AH265" i="26"/>
  <c r="AG265" i="26"/>
  <c r="AF265" i="26"/>
  <c r="AE265" i="26"/>
  <c r="AI265" i="26" s="1"/>
  <c r="AB265" i="26"/>
  <c r="AA265" i="26"/>
  <c r="W265" i="26"/>
  <c r="O265" i="26"/>
  <c r="Q265" i="26" s="1"/>
  <c r="AH264" i="26"/>
  <c r="AG264" i="26"/>
  <c r="AF264" i="26"/>
  <c r="AE264" i="26"/>
  <c r="AB264" i="26"/>
  <c r="AA264" i="26"/>
  <c r="W264" i="26"/>
  <c r="O264" i="26"/>
  <c r="AH263" i="26"/>
  <c r="AG263" i="26"/>
  <c r="AF263" i="26"/>
  <c r="AE263" i="26"/>
  <c r="AB263" i="26"/>
  <c r="AA263" i="26"/>
  <c r="W263" i="26"/>
  <c r="Y263" i="26" s="1"/>
  <c r="O263" i="26"/>
  <c r="Q263" i="26" s="1"/>
  <c r="R263" i="26" s="1"/>
  <c r="AH262" i="26"/>
  <c r="AG262" i="26"/>
  <c r="AF262" i="26"/>
  <c r="AE262" i="26"/>
  <c r="AB262" i="26"/>
  <c r="AA262" i="26"/>
  <c r="W262" i="26"/>
  <c r="O262" i="26"/>
  <c r="Q262" i="26" s="1"/>
  <c r="AH261" i="26"/>
  <c r="AG261" i="26"/>
  <c r="AF261" i="26"/>
  <c r="AE261" i="26"/>
  <c r="AB261" i="26"/>
  <c r="AA261" i="26"/>
  <c r="W261" i="26"/>
  <c r="Y261" i="26" s="1"/>
  <c r="O261" i="26"/>
  <c r="Q261" i="26" s="1"/>
  <c r="R261" i="26" s="1"/>
  <c r="AH260" i="26"/>
  <c r="AG260" i="26"/>
  <c r="AF260" i="26"/>
  <c r="AE260" i="26"/>
  <c r="AB260" i="26"/>
  <c r="AA260" i="26"/>
  <c r="W260" i="26"/>
  <c r="Y260" i="26" s="1"/>
  <c r="O260" i="26"/>
  <c r="AH259" i="26"/>
  <c r="AG259" i="26"/>
  <c r="AF259" i="26"/>
  <c r="AE259" i="26"/>
  <c r="AB259" i="26"/>
  <c r="AA259" i="26"/>
  <c r="W259" i="26"/>
  <c r="O259" i="26"/>
  <c r="AH258" i="26"/>
  <c r="AG258" i="26"/>
  <c r="AF258" i="26"/>
  <c r="AE258" i="26"/>
  <c r="AB258" i="26"/>
  <c r="AA258" i="26"/>
  <c r="W258" i="26"/>
  <c r="Y258" i="26" s="1"/>
  <c r="O258" i="26"/>
  <c r="AH257" i="26"/>
  <c r="AG257" i="26"/>
  <c r="AF257" i="26"/>
  <c r="AE257" i="26"/>
  <c r="AB257" i="26"/>
  <c r="AA257" i="26"/>
  <c r="W257" i="26"/>
  <c r="Y257" i="26" s="1"/>
  <c r="Z257" i="26" s="1"/>
  <c r="O257" i="26"/>
  <c r="Q257" i="26" s="1"/>
  <c r="AH256" i="26"/>
  <c r="AG256" i="26"/>
  <c r="AF256" i="26"/>
  <c r="AE256" i="26"/>
  <c r="AB256" i="26"/>
  <c r="AA256" i="26"/>
  <c r="W256" i="26"/>
  <c r="O256" i="26"/>
  <c r="Q256" i="26" s="1"/>
  <c r="R256" i="26" s="1"/>
  <c r="AH255" i="26"/>
  <c r="AG255" i="26"/>
  <c r="AF255" i="26"/>
  <c r="AJ255" i="26" s="1"/>
  <c r="AE255" i="26"/>
  <c r="AB255" i="26"/>
  <c r="AA255" i="26"/>
  <c r="W255" i="26"/>
  <c r="O255" i="26"/>
  <c r="AH254" i="26"/>
  <c r="AG254" i="26"/>
  <c r="AF254" i="26"/>
  <c r="AE254" i="26"/>
  <c r="AB254" i="26"/>
  <c r="AA254" i="26"/>
  <c r="W254" i="26"/>
  <c r="Y254" i="26" s="1"/>
  <c r="O254" i="26"/>
  <c r="AH253" i="26"/>
  <c r="AG253" i="26"/>
  <c r="AF253" i="26"/>
  <c r="AJ253" i="26" s="1"/>
  <c r="AE253" i="26"/>
  <c r="AB253" i="26"/>
  <c r="AA253" i="26"/>
  <c r="W253" i="26"/>
  <c r="O253" i="26"/>
  <c r="Q253" i="26" s="1"/>
  <c r="AH252" i="26"/>
  <c r="AG252" i="26"/>
  <c r="AF252" i="26"/>
  <c r="AE252" i="26"/>
  <c r="AB252" i="26"/>
  <c r="AA252" i="26"/>
  <c r="W252" i="26"/>
  <c r="O252" i="26"/>
  <c r="Q252" i="26" s="1"/>
  <c r="R252" i="26" s="1"/>
  <c r="AH251" i="26"/>
  <c r="AG251" i="26"/>
  <c r="AF251" i="26"/>
  <c r="AE251" i="26"/>
  <c r="AB251" i="26"/>
  <c r="AA251" i="26"/>
  <c r="W251" i="26"/>
  <c r="Y251" i="26" s="1"/>
  <c r="Z251" i="26" s="1"/>
  <c r="O251" i="26"/>
  <c r="AH250" i="26"/>
  <c r="AG250" i="26"/>
  <c r="AF250" i="26"/>
  <c r="AE250" i="26"/>
  <c r="AB250" i="26"/>
  <c r="AA250" i="26"/>
  <c r="W250" i="26"/>
  <c r="Y250" i="26" s="1"/>
  <c r="O250" i="26"/>
  <c r="Q250" i="26" s="1"/>
  <c r="R250" i="26" s="1"/>
  <c r="AH249" i="26"/>
  <c r="AG249" i="26"/>
  <c r="AF249" i="26"/>
  <c r="AJ249" i="26" s="1"/>
  <c r="AE249" i="26"/>
  <c r="AB249" i="26"/>
  <c r="AA249" i="26"/>
  <c r="W249" i="26"/>
  <c r="O249" i="26"/>
  <c r="Q249" i="26" s="1"/>
  <c r="AH248" i="26"/>
  <c r="AG248" i="26"/>
  <c r="AF248" i="26"/>
  <c r="AE248" i="26"/>
  <c r="AB248" i="26"/>
  <c r="AA248" i="26"/>
  <c r="W248" i="26"/>
  <c r="Y248" i="26" s="1"/>
  <c r="Z248" i="26" s="1"/>
  <c r="O248" i="26"/>
  <c r="AH247" i="26"/>
  <c r="AG247" i="26"/>
  <c r="AF247" i="26"/>
  <c r="AE247" i="26"/>
  <c r="AB247" i="26"/>
  <c r="AA247" i="26"/>
  <c r="W247" i="26"/>
  <c r="Y247" i="26" s="1"/>
  <c r="O247" i="26"/>
  <c r="Q247" i="26" s="1"/>
  <c r="R247" i="26" s="1"/>
  <c r="AH246" i="26"/>
  <c r="AG246" i="26"/>
  <c r="AF246" i="26"/>
  <c r="AE246" i="26"/>
  <c r="AB246" i="26"/>
  <c r="AA246" i="26"/>
  <c r="W246" i="26"/>
  <c r="Y246" i="26" s="1"/>
  <c r="Z246" i="26" s="1"/>
  <c r="O246" i="26"/>
  <c r="Q246" i="26" s="1"/>
  <c r="AH245" i="26"/>
  <c r="AG245" i="26"/>
  <c r="AF245" i="26"/>
  <c r="AE245" i="26"/>
  <c r="AB245" i="26"/>
  <c r="AA245" i="26"/>
  <c r="W245" i="26"/>
  <c r="O245" i="26"/>
  <c r="AH244" i="26"/>
  <c r="AG244" i="26"/>
  <c r="AF244" i="26"/>
  <c r="AE244" i="26"/>
  <c r="AB244" i="26"/>
  <c r="AA244" i="26"/>
  <c r="W244" i="26"/>
  <c r="Y244" i="26" s="1"/>
  <c r="O244" i="26"/>
  <c r="AH243" i="26"/>
  <c r="AG243" i="26"/>
  <c r="AF243" i="26"/>
  <c r="AE243" i="26"/>
  <c r="AB243" i="26"/>
  <c r="AA243" i="26"/>
  <c r="W243" i="26"/>
  <c r="O243" i="26"/>
  <c r="AH242" i="26"/>
  <c r="AG242" i="26"/>
  <c r="AF242" i="26"/>
  <c r="AE242" i="26"/>
  <c r="AB242" i="26"/>
  <c r="AA242" i="26"/>
  <c r="W242" i="26"/>
  <c r="Y242" i="26" s="1"/>
  <c r="O242" i="26"/>
  <c r="AH241" i="26"/>
  <c r="AG241" i="26"/>
  <c r="AF241" i="26"/>
  <c r="AE241" i="26"/>
  <c r="AI241" i="26" s="1"/>
  <c r="AB241" i="26"/>
  <c r="AA241" i="26"/>
  <c r="W241" i="26"/>
  <c r="Y241" i="26" s="1"/>
  <c r="Z241" i="26" s="1"/>
  <c r="O241" i="26"/>
  <c r="AH240" i="26"/>
  <c r="AG240" i="26"/>
  <c r="AF240" i="26"/>
  <c r="AE240" i="26"/>
  <c r="AB240" i="26"/>
  <c r="AA240" i="26"/>
  <c r="W240" i="26"/>
  <c r="O240" i="26"/>
  <c r="Q240" i="26" s="1"/>
  <c r="AH239" i="26"/>
  <c r="AG239" i="26"/>
  <c r="AF239" i="26"/>
  <c r="AE239" i="26"/>
  <c r="AB239" i="26"/>
  <c r="AA239" i="26"/>
  <c r="W239" i="26"/>
  <c r="O239" i="26"/>
  <c r="AH238" i="26"/>
  <c r="AG238" i="26"/>
  <c r="AF238" i="26"/>
  <c r="AE238" i="26"/>
  <c r="AI238" i="26" s="1"/>
  <c r="AB238" i="26"/>
  <c r="AA238" i="26"/>
  <c r="W238" i="26"/>
  <c r="Y238" i="26" s="1"/>
  <c r="O238" i="26"/>
  <c r="AH237" i="26"/>
  <c r="AG237" i="26"/>
  <c r="AF237" i="26"/>
  <c r="AE237" i="26"/>
  <c r="AB237" i="26"/>
  <c r="AA237" i="26"/>
  <c r="W237" i="26"/>
  <c r="Y237" i="26" s="1"/>
  <c r="O237" i="26"/>
  <c r="AH236" i="26"/>
  <c r="AG236" i="26"/>
  <c r="AF236" i="26"/>
  <c r="AE236" i="26"/>
  <c r="AI236" i="26" s="1"/>
  <c r="AB236" i="26"/>
  <c r="AA236" i="26"/>
  <c r="W236" i="26"/>
  <c r="O236" i="26"/>
  <c r="AH235" i="26"/>
  <c r="AG235" i="26"/>
  <c r="AF235" i="26"/>
  <c r="AE235" i="26"/>
  <c r="AB235" i="26"/>
  <c r="AA235" i="26"/>
  <c r="W235" i="26"/>
  <c r="Y235" i="26" s="1"/>
  <c r="Z235" i="26" s="1"/>
  <c r="O235" i="26"/>
  <c r="AH234" i="26"/>
  <c r="AG234" i="26"/>
  <c r="AF234" i="26"/>
  <c r="AE234" i="26"/>
  <c r="AI234" i="26" s="1"/>
  <c r="AB234" i="26"/>
  <c r="AA234" i="26"/>
  <c r="W234" i="26"/>
  <c r="Y234" i="26" s="1"/>
  <c r="O234" i="26"/>
  <c r="Q234" i="26" s="1"/>
  <c r="R234" i="26" s="1"/>
  <c r="AH233" i="26"/>
  <c r="AG233" i="26"/>
  <c r="AF233" i="26"/>
  <c r="AE233" i="26"/>
  <c r="AB233" i="26"/>
  <c r="AA233" i="26"/>
  <c r="W233" i="26"/>
  <c r="O233" i="26"/>
  <c r="Q233" i="26" s="1"/>
  <c r="AH232" i="26"/>
  <c r="AG232" i="26"/>
  <c r="AF232" i="26"/>
  <c r="AE232" i="26"/>
  <c r="AB232" i="26"/>
  <c r="AA232" i="26"/>
  <c r="W232" i="26"/>
  <c r="O232" i="26"/>
  <c r="Q232" i="26" s="1"/>
  <c r="R232" i="26" s="1"/>
  <c r="AH231" i="26"/>
  <c r="AG231" i="26"/>
  <c r="AF231" i="26"/>
  <c r="AE231" i="26"/>
  <c r="AB231" i="26"/>
  <c r="AA231" i="26"/>
  <c r="W231" i="26"/>
  <c r="Y231" i="26" s="1"/>
  <c r="O231" i="26"/>
  <c r="AH230" i="26"/>
  <c r="AG230" i="26"/>
  <c r="AF230" i="26"/>
  <c r="AE230" i="26"/>
  <c r="AB230" i="26"/>
  <c r="AA230" i="26"/>
  <c r="W230" i="26"/>
  <c r="Y230" i="26" s="1"/>
  <c r="O230" i="26"/>
  <c r="Q230" i="26" s="1"/>
  <c r="AH229" i="26"/>
  <c r="AG229" i="26"/>
  <c r="AF229" i="26"/>
  <c r="AE229" i="26"/>
  <c r="AB229" i="26"/>
  <c r="AA229" i="26"/>
  <c r="W229" i="26"/>
  <c r="Y229" i="26" s="1"/>
  <c r="Z229" i="26" s="1"/>
  <c r="AC229" i="26" s="1"/>
  <c r="O229" i="26"/>
  <c r="Q229" i="26" s="1"/>
  <c r="R229" i="26" s="1"/>
  <c r="AH228" i="26"/>
  <c r="AG228" i="26"/>
  <c r="AF228" i="26"/>
  <c r="AE228" i="26"/>
  <c r="AB228" i="26"/>
  <c r="AA228" i="26"/>
  <c r="W228" i="26"/>
  <c r="Y228" i="26" s="1"/>
  <c r="Z228" i="26" s="1"/>
  <c r="O228" i="26"/>
  <c r="Q228" i="26" s="1"/>
  <c r="R228" i="26" s="1"/>
  <c r="AH227" i="26"/>
  <c r="AG227" i="26"/>
  <c r="AF227" i="26"/>
  <c r="AJ227" i="26" s="1"/>
  <c r="AE227" i="26"/>
  <c r="AB227" i="26"/>
  <c r="AA227" i="26"/>
  <c r="W227" i="26"/>
  <c r="O227" i="26"/>
  <c r="AH226" i="26"/>
  <c r="AG226" i="26"/>
  <c r="AF226" i="26"/>
  <c r="AE226" i="26"/>
  <c r="AB226" i="26"/>
  <c r="AA226" i="26"/>
  <c r="W226" i="26"/>
  <c r="O226" i="26"/>
  <c r="AH225" i="26"/>
  <c r="AG225" i="26"/>
  <c r="AF225" i="26"/>
  <c r="AE225" i="26"/>
  <c r="AB225" i="26"/>
  <c r="AA225" i="26"/>
  <c r="W225" i="26"/>
  <c r="O225" i="26"/>
  <c r="Q225" i="26" s="1"/>
  <c r="AH224" i="26"/>
  <c r="AG224" i="26"/>
  <c r="AF224" i="26"/>
  <c r="AE224" i="26"/>
  <c r="AB224" i="26"/>
  <c r="AA224" i="26"/>
  <c r="W224" i="26"/>
  <c r="O224" i="26"/>
  <c r="Q224" i="26" s="1"/>
  <c r="R224" i="26" s="1"/>
  <c r="AH223" i="26"/>
  <c r="AG223" i="26"/>
  <c r="AF223" i="26"/>
  <c r="AJ223" i="26" s="1"/>
  <c r="AE223" i="26"/>
  <c r="AB223" i="26"/>
  <c r="AA223" i="26"/>
  <c r="W223" i="26"/>
  <c r="O223" i="26"/>
  <c r="AH222" i="26"/>
  <c r="AG222" i="26"/>
  <c r="AF222" i="26"/>
  <c r="AE222" i="26"/>
  <c r="AB222" i="26"/>
  <c r="AA222" i="26"/>
  <c r="W222" i="26"/>
  <c r="O222" i="26"/>
  <c r="AH221" i="26"/>
  <c r="AG221" i="26"/>
  <c r="AF221" i="26"/>
  <c r="AJ221" i="26" s="1"/>
  <c r="AE221" i="26"/>
  <c r="AB221" i="26"/>
  <c r="AA221" i="26"/>
  <c r="W221" i="26"/>
  <c r="O221" i="26"/>
  <c r="Q221" i="26" s="1"/>
  <c r="AH220" i="26"/>
  <c r="AG220" i="26"/>
  <c r="AF220" i="26"/>
  <c r="AJ220" i="26" s="1"/>
  <c r="AE220" i="26"/>
  <c r="AB220" i="26"/>
  <c r="AA220" i="26"/>
  <c r="W220" i="26"/>
  <c r="O220" i="26"/>
  <c r="AH219" i="26"/>
  <c r="AG219" i="26"/>
  <c r="AF219" i="26"/>
  <c r="AE219" i="26"/>
  <c r="AB219" i="26"/>
  <c r="AA219" i="26"/>
  <c r="W219" i="26"/>
  <c r="Y219" i="26" s="1"/>
  <c r="Z219" i="26" s="1"/>
  <c r="O219" i="26"/>
  <c r="AH218" i="26"/>
  <c r="AG218" i="26"/>
  <c r="AF218" i="26"/>
  <c r="AJ218" i="26" s="1"/>
  <c r="AE218" i="26"/>
  <c r="AB218" i="26"/>
  <c r="AA218" i="26"/>
  <c r="W218" i="26"/>
  <c r="Y218" i="26" s="1"/>
  <c r="O218" i="26"/>
  <c r="Q218" i="26" s="1"/>
  <c r="R218" i="26" s="1"/>
  <c r="AH217" i="26"/>
  <c r="AG217" i="26"/>
  <c r="AF217" i="26"/>
  <c r="AJ217" i="26" s="1"/>
  <c r="AE217" i="26"/>
  <c r="AB217" i="26"/>
  <c r="AA217" i="26"/>
  <c r="W217" i="26"/>
  <c r="Y217" i="26" s="1"/>
  <c r="Z217" i="26" s="1"/>
  <c r="O217" i="26"/>
  <c r="Q217" i="26" s="1"/>
  <c r="AH216" i="26"/>
  <c r="AG216" i="26"/>
  <c r="AF216" i="26"/>
  <c r="AJ216" i="26" s="1"/>
  <c r="AE216" i="26"/>
  <c r="AB216" i="26"/>
  <c r="AA216" i="26"/>
  <c r="W216" i="26"/>
  <c r="O216" i="26"/>
  <c r="Q216" i="26" s="1"/>
  <c r="R216" i="26" s="1"/>
  <c r="AH215" i="26"/>
  <c r="AG215" i="26"/>
  <c r="AF215" i="26"/>
  <c r="AE215" i="26"/>
  <c r="AB215" i="26"/>
  <c r="AA215" i="26"/>
  <c r="W215" i="26"/>
  <c r="Y215" i="26" s="1"/>
  <c r="O215" i="26"/>
  <c r="AH214" i="26"/>
  <c r="AG214" i="26"/>
  <c r="AF214" i="26"/>
  <c r="AE214" i="26"/>
  <c r="AB214" i="26"/>
  <c r="AA214" i="26"/>
  <c r="W214" i="26"/>
  <c r="O214" i="26"/>
  <c r="Q214" i="26" s="1"/>
  <c r="AH213" i="26"/>
  <c r="AG213" i="26"/>
  <c r="AF213" i="26"/>
  <c r="AE213" i="26"/>
  <c r="AB213" i="26"/>
  <c r="AA213" i="26"/>
  <c r="W213" i="26"/>
  <c r="O213" i="26"/>
  <c r="Q213" i="26" s="1"/>
  <c r="R213" i="26" s="1"/>
  <c r="AH212" i="26"/>
  <c r="AG212" i="26"/>
  <c r="AF212" i="26"/>
  <c r="AJ212" i="26" s="1"/>
  <c r="AE212" i="26"/>
  <c r="AB212" i="26"/>
  <c r="AA212" i="26"/>
  <c r="W212" i="26"/>
  <c r="Y212" i="26" s="1"/>
  <c r="Z212" i="26" s="1"/>
  <c r="O212" i="26"/>
  <c r="Q212" i="26" s="1"/>
  <c r="AH211" i="26"/>
  <c r="AG211" i="26"/>
  <c r="AF211" i="26"/>
  <c r="AE211" i="26"/>
  <c r="AB211" i="26"/>
  <c r="AA211" i="26"/>
  <c r="W211" i="26"/>
  <c r="O211" i="26"/>
  <c r="AH210" i="26"/>
  <c r="AG210" i="26"/>
  <c r="AF210" i="26"/>
  <c r="AE210" i="26"/>
  <c r="AB210" i="26"/>
  <c r="AA210" i="26"/>
  <c r="W210" i="26"/>
  <c r="Y210" i="26" s="1"/>
  <c r="O210" i="26"/>
  <c r="AH209" i="26"/>
  <c r="AG209" i="26"/>
  <c r="AF209" i="26"/>
  <c r="AE209" i="26"/>
  <c r="AB209" i="26"/>
  <c r="AA209" i="26"/>
  <c r="W209" i="26"/>
  <c r="Y209" i="26" s="1"/>
  <c r="Z209" i="26" s="1"/>
  <c r="O209" i="26"/>
  <c r="Q209" i="26" s="1"/>
  <c r="AH208" i="26"/>
  <c r="AG208" i="26"/>
  <c r="AF208" i="26"/>
  <c r="AE208" i="26"/>
  <c r="AB208" i="26"/>
  <c r="AA208" i="26"/>
  <c r="W208" i="26"/>
  <c r="Y208" i="26" s="1"/>
  <c r="Z208" i="26" s="1"/>
  <c r="O208" i="26"/>
  <c r="Q208" i="26" s="1"/>
  <c r="R208" i="26" s="1"/>
  <c r="AH207" i="26"/>
  <c r="AG207" i="26"/>
  <c r="AF207" i="26"/>
  <c r="AE207" i="26"/>
  <c r="AB207" i="26"/>
  <c r="AA207" i="26"/>
  <c r="W207" i="26"/>
  <c r="O207" i="26"/>
  <c r="Q207" i="26" s="1"/>
  <c r="R207" i="26" s="1"/>
  <c r="AH206" i="26"/>
  <c r="AG206" i="26"/>
  <c r="AF206" i="26"/>
  <c r="AE206" i="26"/>
  <c r="AB206" i="26"/>
  <c r="AA206" i="26"/>
  <c r="W206" i="26"/>
  <c r="Y206" i="26" s="1"/>
  <c r="O206" i="26"/>
  <c r="AH205" i="26"/>
  <c r="AG205" i="26"/>
  <c r="AF205" i="26"/>
  <c r="AE205" i="26"/>
  <c r="AB205" i="26"/>
  <c r="AA205" i="26"/>
  <c r="W205" i="26"/>
  <c r="Y205" i="26" s="1"/>
  <c r="Z205" i="26" s="1"/>
  <c r="O205" i="26"/>
  <c r="AH204" i="26"/>
  <c r="AG204" i="26"/>
  <c r="AF204" i="26"/>
  <c r="AE204" i="26"/>
  <c r="AB204" i="26"/>
  <c r="AA204" i="26"/>
  <c r="W204" i="26"/>
  <c r="O204" i="26"/>
  <c r="Q204" i="26" s="1"/>
  <c r="R204" i="26" s="1"/>
  <c r="AH203" i="26"/>
  <c r="AG203" i="26"/>
  <c r="AF203" i="26"/>
  <c r="AE203" i="26"/>
  <c r="AB203" i="26"/>
  <c r="AA203" i="26"/>
  <c r="W203" i="26"/>
  <c r="Y203" i="26" s="1"/>
  <c r="Z203" i="26" s="1"/>
  <c r="O203" i="26"/>
  <c r="AH202" i="26"/>
  <c r="AG202" i="26"/>
  <c r="AF202" i="26"/>
  <c r="AE202" i="26"/>
  <c r="AB202" i="26"/>
  <c r="AA202" i="26"/>
  <c r="W202" i="26"/>
  <c r="Y202" i="26" s="1"/>
  <c r="O202" i="26"/>
  <c r="Q202" i="26" s="1"/>
  <c r="R202" i="26" s="1"/>
  <c r="AH201" i="26"/>
  <c r="AG201" i="26"/>
  <c r="AF201" i="26"/>
  <c r="AJ201" i="26" s="1"/>
  <c r="AE201" i="26"/>
  <c r="AB201" i="26"/>
  <c r="AA201" i="26"/>
  <c r="W201" i="26"/>
  <c r="Y201" i="26" s="1"/>
  <c r="Z201" i="26" s="1"/>
  <c r="O201" i="26"/>
  <c r="Q201" i="26" s="1"/>
  <c r="AH200" i="26"/>
  <c r="AG200" i="26"/>
  <c r="AF200" i="26"/>
  <c r="AE200" i="26"/>
  <c r="AB200" i="26"/>
  <c r="AA200" i="26"/>
  <c r="W200" i="26"/>
  <c r="O200" i="26"/>
  <c r="Q200" i="26" s="1"/>
  <c r="R200" i="26" s="1"/>
  <c r="AH199" i="26"/>
  <c r="AG199" i="26"/>
  <c r="AF199" i="26"/>
  <c r="AE199" i="26"/>
  <c r="AB199" i="26"/>
  <c r="AA199" i="26"/>
  <c r="W199" i="26"/>
  <c r="Y199" i="26" s="1"/>
  <c r="O199" i="26"/>
  <c r="AH198" i="26"/>
  <c r="AG198" i="26"/>
  <c r="AF198" i="26"/>
  <c r="AE198" i="26"/>
  <c r="AB198" i="26"/>
  <c r="AA198" i="26"/>
  <c r="W198" i="26"/>
  <c r="Y198" i="26" s="1"/>
  <c r="Z198" i="26" s="1"/>
  <c r="O198" i="26"/>
  <c r="Q198" i="26" s="1"/>
  <c r="AH197" i="26"/>
  <c r="AG197" i="26"/>
  <c r="AF197" i="26"/>
  <c r="AJ197" i="26" s="1"/>
  <c r="AE197" i="26"/>
  <c r="AB197" i="26"/>
  <c r="AA197" i="26"/>
  <c r="W197" i="26"/>
  <c r="O197" i="26"/>
  <c r="Q197" i="26" s="1"/>
  <c r="R197" i="26" s="1"/>
  <c r="AH196" i="26"/>
  <c r="AG196" i="26"/>
  <c r="AF196" i="26"/>
  <c r="AE196" i="26"/>
  <c r="AB196" i="26"/>
  <c r="AA196" i="26"/>
  <c r="W196" i="26"/>
  <c r="O196" i="26"/>
  <c r="AH195" i="26"/>
  <c r="AG195" i="26"/>
  <c r="AF195" i="26"/>
  <c r="AJ195" i="26" s="1"/>
  <c r="AE195" i="26"/>
  <c r="AB195" i="26"/>
  <c r="AA195" i="26"/>
  <c r="W195" i="26"/>
  <c r="O195" i="26"/>
  <c r="Q195" i="26" s="1"/>
  <c r="R195" i="26" s="1"/>
  <c r="AH194" i="26"/>
  <c r="AG194" i="26"/>
  <c r="AF194" i="26"/>
  <c r="AE194" i="26"/>
  <c r="AB194" i="26"/>
  <c r="AA194" i="26"/>
  <c r="W194" i="26"/>
  <c r="Y194" i="26" s="1"/>
  <c r="O194" i="26"/>
  <c r="AH193" i="26"/>
  <c r="AG193" i="26"/>
  <c r="AF193" i="26"/>
  <c r="AE193" i="26"/>
  <c r="AB193" i="26"/>
  <c r="AA193" i="26"/>
  <c r="Y193" i="26"/>
  <c r="W193" i="26"/>
  <c r="O193" i="26"/>
  <c r="Q193" i="26" s="1"/>
  <c r="AH192" i="26"/>
  <c r="AG192" i="26"/>
  <c r="AF192" i="26"/>
  <c r="AE192" i="26"/>
  <c r="AB192" i="26"/>
  <c r="AA192" i="26"/>
  <c r="W192" i="26"/>
  <c r="Y192" i="26" s="1"/>
  <c r="Z192" i="26" s="1"/>
  <c r="O192" i="26"/>
  <c r="Q192" i="26" s="1"/>
  <c r="R192" i="26" s="1"/>
  <c r="AH191" i="26"/>
  <c r="AG191" i="26"/>
  <c r="AF191" i="26"/>
  <c r="AE191" i="26"/>
  <c r="AB191" i="26"/>
  <c r="AA191" i="26"/>
  <c r="W191" i="26"/>
  <c r="O191" i="26"/>
  <c r="Q191" i="26" s="1"/>
  <c r="R191" i="26" s="1"/>
  <c r="AH190" i="26"/>
  <c r="AG190" i="26"/>
  <c r="AF190" i="26"/>
  <c r="AE190" i="26"/>
  <c r="AB190" i="26"/>
  <c r="AA190" i="26"/>
  <c r="W190" i="26"/>
  <c r="Y190" i="26" s="1"/>
  <c r="O190" i="26"/>
  <c r="AH189" i="26"/>
  <c r="AG189" i="26"/>
  <c r="AF189" i="26"/>
  <c r="AE189" i="26"/>
  <c r="AB189" i="26"/>
  <c r="AA189" i="26"/>
  <c r="W189" i="26"/>
  <c r="O189" i="26"/>
  <c r="AH188" i="26"/>
  <c r="AG188" i="26"/>
  <c r="AF188" i="26"/>
  <c r="AE188" i="26"/>
  <c r="AB188" i="26"/>
  <c r="AA188" i="26"/>
  <c r="W188" i="26"/>
  <c r="O188" i="26"/>
  <c r="AH187" i="26"/>
  <c r="AG187" i="26"/>
  <c r="AF187" i="26"/>
  <c r="AE187" i="26"/>
  <c r="AB187" i="26"/>
  <c r="AA187" i="26"/>
  <c r="W187" i="26"/>
  <c r="Y187" i="26" s="1"/>
  <c r="Z187" i="26" s="1"/>
  <c r="O187" i="26"/>
  <c r="AH186" i="26"/>
  <c r="AG186" i="26"/>
  <c r="AF186" i="26"/>
  <c r="AE186" i="26"/>
  <c r="AB186" i="26"/>
  <c r="AA186" i="26"/>
  <c r="W186" i="26"/>
  <c r="Y186" i="26" s="1"/>
  <c r="O186" i="26"/>
  <c r="Q186" i="26" s="1"/>
  <c r="AH185" i="26"/>
  <c r="AG185" i="26"/>
  <c r="AF185" i="26"/>
  <c r="AE185" i="26"/>
  <c r="AB185" i="26"/>
  <c r="AA185" i="26"/>
  <c r="W185" i="26"/>
  <c r="O185" i="26"/>
  <c r="Q185" i="26" s="1"/>
  <c r="AH184" i="26"/>
  <c r="AG184" i="26"/>
  <c r="AF184" i="26"/>
  <c r="AE184" i="26"/>
  <c r="AB184" i="26"/>
  <c r="AA184" i="26"/>
  <c r="W184" i="26"/>
  <c r="O184" i="26"/>
  <c r="Q184" i="26" s="1"/>
  <c r="AH183" i="26"/>
  <c r="AG183" i="26"/>
  <c r="AF183" i="26"/>
  <c r="AE183" i="26"/>
  <c r="AB183" i="26"/>
  <c r="AA183" i="26"/>
  <c r="W183" i="26"/>
  <c r="Y183" i="26" s="1"/>
  <c r="O183" i="26"/>
  <c r="AH182" i="26"/>
  <c r="AG182" i="26"/>
  <c r="AF182" i="26"/>
  <c r="AJ182" i="26" s="1"/>
  <c r="AE182" i="26"/>
  <c r="AB182" i="26"/>
  <c r="AA182" i="26"/>
  <c r="W182" i="26"/>
  <c r="Y182" i="26" s="1"/>
  <c r="Z182" i="26" s="1"/>
  <c r="O182" i="26"/>
  <c r="Q182" i="26" s="1"/>
  <c r="AH181" i="26"/>
  <c r="AG181" i="26"/>
  <c r="AF181" i="26"/>
  <c r="AE181" i="26"/>
  <c r="AB181" i="26"/>
  <c r="AA181" i="26"/>
  <c r="W181" i="26"/>
  <c r="Y181" i="26" s="1"/>
  <c r="O181" i="26"/>
  <c r="Q181" i="26" s="1"/>
  <c r="AH180" i="26"/>
  <c r="AG180" i="26"/>
  <c r="AF180" i="26"/>
  <c r="AE180" i="26"/>
  <c r="AB180" i="26"/>
  <c r="AA180" i="26"/>
  <c r="W180" i="26"/>
  <c r="O180" i="26"/>
  <c r="Q180" i="26" s="1"/>
  <c r="R180" i="26" s="1"/>
  <c r="AH179" i="26"/>
  <c r="AG179" i="26"/>
  <c r="AF179" i="26"/>
  <c r="AE179" i="26"/>
  <c r="AB179" i="26"/>
  <c r="AA179" i="26"/>
  <c r="W179" i="26"/>
  <c r="O179" i="26"/>
  <c r="Q179" i="26" s="1"/>
  <c r="R179" i="26" s="1"/>
  <c r="AH178" i="26"/>
  <c r="AG178" i="26"/>
  <c r="AF178" i="26"/>
  <c r="AE178" i="26"/>
  <c r="AB178" i="26"/>
  <c r="AA178" i="26"/>
  <c r="W178" i="26"/>
  <c r="Y178" i="26" s="1"/>
  <c r="O178" i="26"/>
  <c r="AH177" i="26"/>
  <c r="AG177" i="26"/>
  <c r="AF177" i="26"/>
  <c r="AE177" i="26"/>
  <c r="AB177" i="26"/>
  <c r="AA177" i="26"/>
  <c r="W177" i="26"/>
  <c r="O177" i="26"/>
  <c r="Q177" i="26" s="1"/>
  <c r="AH176" i="26"/>
  <c r="AG176" i="26"/>
  <c r="AF176" i="26"/>
  <c r="AE176" i="26"/>
  <c r="AB176" i="26"/>
  <c r="AA176" i="26"/>
  <c r="W176" i="26"/>
  <c r="Y176" i="26" s="1"/>
  <c r="Z176" i="26" s="1"/>
  <c r="O176" i="26"/>
  <c r="AH175" i="26"/>
  <c r="AG175" i="26"/>
  <c r="AF175" i="26"/>
  <c r="AE175" i="26"/>
  <c r="AB175" i="26"/>
  <c r="AA175" i="26"/>
  <c r="W175" i="26"/>
  <c r="O175" i="26"/>
  <c r="AH174" i="26"/>
  <c r="AG174" i="26"/>
  <c r="AF174" i="26"/>
  <c r="AE174" i="26"/>
  <c r="AB174" i="26"/>
  <c r="AA174" i="26"/>
  <c r="W174" i="26"/>
  <c r="O174" i="26"/>
  <c r="AH173" i="26"/>
  <c r="AG173" i="26"/>
  <c r="AF173" i="26"/>
  <c r="AE173" i="26"/>
  <c r="AB173" i="26"/>
  <c r="AA173" i="26"/>
  <c r="W173" i="26"/>
  <c r="O173" i="26"/>
  <c r="AH172" i="26"/>
  <c r="AG172" i="26"/>
  <c r="AF172" i="26"/>
  <c r="AE172" i="26"/>
  <c r="AB172" i="26"/>
  <c r="AA172" i="26"/>
  <c r="W172" i="26"/>
  <c r="O172" i="26"/>
  <c r="AH171" i="26"/>
  <c r="AG171" i="26"/>
  <c r="AF171" i="26"/>
  <c r="AE171" i="26"/>
  <c r="AB171" i="26"/>
  <c r="AA171" i="26"/>
  <c r="W171" i="26"/>
  <c r="Y171" i="26" s="1"/>
  <c r="O171" i="26"/>
  <c r="AH170" i="26"/>
  <c r="AG170" i="26"/>
  <c r="AF170" i="26"/>
  <c r="AE170" i="26"/>
  <c r="AB170" i="26"/>
  <c r="AA170" i="26"/>
  <c r="W170" i="26"/>
  <c r="Y170" i="26" s="1"/>
  <c r="O170" i="26"/>
  <c r="AH169" i="26"/>
  <c r="AG169" i="26"/>
  <c r="AF169" i="26"/>
  <c r="AE169" i="26"/>
  <c r="AB169" i="26"/>
  <c r="AA169" i="26"/>
  <c r="W169" i="26"/>
  <c r="Y169" i="26" s="1"/>
  <c r="Z169" i="26" s="1"/>
  <c r="O169" i="26"/>
  <c r="Q169" i="26" s="1"/>
  <c r="AH168" i="26"/>
  <c r="AG168" i="26"/>
  <c r="AF168" i="26"/>
  <c r="AE168" i="26"/>
  <c r="AB168" i="26"/>
  <c r="AA168" i="26"/>
  <c r="W168" i="26"/>
  <c r="O168" i="26"/>
  <c r="Q168" i="26" s="1"/>
  <c r="R168" i="26" s="1"/>
  <c r="AH167" i="26"/>
  <c r="AG167" i="26"/>
  <c r="AF167" i="26"/>
  <c r="AE167" i="26"/>
  <c r="AB167" i="26"/>
  <c r="AA167" i="26"/>
  <c r="W167" i="26"/>
  <c r="Y167" i="26" s="1"/>
  <c r="O167" i="26"/>
  <c r="AH166" i="26"/>
  <c r="AG166" i="26"/>
  <c r="AF166" i="26"/>
  <c r="AE166" i="26"/>
  <c r="AB166" i="26"/>
  <c r="AA166" i="26"/>
  <c r="W166" i="26"/>
  <c r="O166" i="26"/>
  <c r="Q166" i="26" s="1"/>
  <c r="AH165" i="26"/>
  <c r="AG165" i="26"/>
  <c r="AF165" i="26"/>
  <c r="AE165" i="26"/>
  <c r="AB165" i="26"/>
  <c r="AA165" i="26"/>
  <c r="W165" i="26"/>
  <c r="O165" i="26"/>
  <c r="Q165" i="26" s="1"/>
  <c r="R165" i="26" s="1"/>
  <c r="AH164" i="26"/>
  <c r="AG164" i="26"/>
  <c r="AF164" i="26"/>
  <c r="AE164" i="26"/>
  <c r="AB164" i="26"/>
  <c r="AA164" i="26"/>
  <c r="W164" i="26"/>
  <c r="Y164" i="26" s="1"/>
  <c r="Z164" i="26" s="1"/>
  <c r="O164" i="26"/>
  <c r="Q164" i="26" s="1"/>
  <c r="R164" i="26" s="1"/>
  <c r="AH163" i="26"/>
  <c r="AG163" i="26"/>
  <c r="AF163" i="26"/>
  <c r="AJ163" i="26" s="1"/>
  <c r="AE163" i="26"/>
  <c r="AB163" i="26"/>
  <c r="AA163" i="26"/>
  <c r="W163" i="26"/>
  <c r="O163" i="26"/>
  <c r="AH162" i="26"/>
  <c r="AG162" i="26"/>
  <c r="AF162" i="26"/>
  <c r="AE162" i="26"/>
  <c r="AB162" i="26"/>
  <c r="AA162" i="26"/>
  <c r="W162" i="26"/>
  <c r="Y162" i="26" s="1"/>
  <c r="O162" i="26"/>
  <c r="AH161" i="26"/>
  <c r="AG161" i="26"/>
  <c r="AF161" i="26"/>
  <c r="AE161" i="26"/>
  <c r="AB161" i="26"/>
  <c r="AA161" i="26"/>
  <c r="W161" i="26"/>
  <c r="O161" i="26"/>
  <c r="Q161" i="26" s="1"/>
  <c r="AH160" i="26"/>
  <c r="AG160" i="26"/>
  <c r="AF160" i="26"/>
  <c r="AE160" i="26"/>
  <c r="AB160" i="26"/>
  <c r="AA160" i="26"/>
  <c r="W160" i="26"/>
  <c r="Y160" i="26" s="1"/>
  <c r="Z160" i="26" s="1"/>
  <c r="O160" i="26"/>
  <c r="AH159" i="26"/>
  <c r="AG159" i="26"/>
  <c r="AF159" i="26"/>
  <c r="AE159" i="26"/>
  <c r="AB159" i="26"/>
  <c r="AA159" i="26"/>
  <c r="W159" i="26"/>
  <c r="O159" i="26"/>
  <c r="AH158" i="26"/>
  <c r="AG158" i="26"/>
  <c r="AF158" i="26"/>
  <c r="AE158" i="26"/>
  <c r="AB158" i="26"/>
  <c r="AA158" i="26"/>
  <c r="W158" i="26"/>
  <c r="Y158" i="26" s="1"/>
  <c r="O158" i="26"/>
  <c r="AH157" i="26"/>
  <c r="AG157" i="26"/>
  <c r="AF157" i="26"/>
  <c r="AE157" i="26"/>
  <c r="AB157" i="26"/>
  <c r="AA157" i="26"/>
  <c r="W157" i="26"/>
  <c r="O157" i="26"/>
  <c r="AH156" i="26"/>
  <c r="AG156" i="26"/>
  <c r="AF156" i="26"/>
  <c r="AE156" i="26"/>
  <c r="AB156" i="26"/>
  <c r="AA156" i="26"/>
  <c r="W156" i="26"/>
  <c r="O156" i="26"/>
  <c r="Q156" i="26" s="1"/>
  <c r="R156" i="26" s="1"/>
  <c r="AH155" i="26"/>
  <c r="AG155" i="26"/>
  <c r="AF155" i="26"/>
  <c r="AJ155" i="26" s="1"/>
  <c r="AE155" i="26"/>
  <c r="AB155" i="26"/>
  <c r="AA155" i="26"/>
  <c r="W155" i="26"/>
  <c r="Y155" i="26" s="1"/>
  <c r="O155" i="26"/>
  <c r="AH154" i="26"/>
  <c r="AG154" i="26"/>
  <c r="AF154" i="26"/>
  <c r="AE154" i="26"/>
  <c r="AB154" i="26"/>
  <c r="AA154" i="26"/>
  <c r="W154" i="26"/>
  <c r="O154" i="26"/>
  <c r="AH153" i="26"/>
  <c r="AG153" i="26"/>
  <c r="AF153" i="26"/>
  <c r="AE153" i="26"/>
  <c r="AB153" i="26"/>
  <c r="AA153" i="26"/>
  <c r="W153" i="26"/>
  <c r="Y153" i="26" s="1"/>
  <c r="O153" i="26"/>
  <c r="Q153" i="26" s="1"/>
  <c r="AH152" i="26"/>
  <c r="AG152" i="26"/>
  <c r="AF152" i="26"/>
  <c r="AE152" i="26"/>
  <c r="AB152" i="26"/>
  <c r="AA152" i="26"/>
  <c r="W152" i="26"/>
  <c r="O152" i="26"/>
  <c r="Q152" i="26" s="1"/>
  <c r="AH151" i="26"/>
  <c r="AG151" i="26"/>
  <c r="AF151" i="26"/>
  <c r="AE151" i="26"/>
  <c r="AB151" i="26"/>
  <c r="AA151" i="26"/>
  <c r="W151" i="26"/>
  <c r="Y151" i="26" s="1"/>
  <c r="O151" i="26"/>
  <c r="AH150" i="26"/>
  <c r="AG150" i="26"/>
  <c r="AF150" i="26"/>
  <c r="AE150" i="26"/>
  <c r="AB150" i="26"/>
  <c r="AA150" i="26"/>
  <c r="W150" i="26"/>
  <c r="Y150" i="26" s="1"/>
  <c r="O150" i="26"/>
  <c r="Q150" i="26" s="1"/>
  <c r="AH149" i="26"/>
  <c r="AG149" i="26"/>
  <c r="AF149" i="26"/>
  <c r="AE149" i="26"/>
  <c r="AB149" i="26"/>
  <c r="AA149" i="26"/>
  <c r="W149" i="26"/>
  <c r="O149" i="26"/>
  <c r="AH148" i="26"/>
  <c r="AG148" i="26"/>
  <c r="AF148" i="26"/>
  <c r="AE148" i="26"/>
  <c r="AB148" i="26"/>
  <c r="AA148" i="26"/>
  <c r="W148" i="26"/>
  <c r="O148" i="26"/>
  <c r="Q148" i="26" s="1"/>
  <c r="AH147" i="26"/>
  <c r="AG147" i="26"/>
  <c r="AF147" i="26"/>
  <c r="AE147" i="26"/>
  <c r="AB147" i="26"/>
  <c r="AA147" i="26"/>
  <c r="W147" i="26"/>
  <c r="O147" i="26"/>
  <c r="AH146" i="26"/>
  <c r="AG146" i="26"/>
  <c r="AF146" i="26"/>
  <c r="AE146" i="26"/>
  <c r="AB146" i="26"/>
  <c r="AA146" i="26"/>
  <c r="W146" i="26"/>
  <c r="Y146" i="26" s="1"/>
  <c r="O146" i="26"/>
  <c r="AH145" i="26"/>
  <c r="AG145" i="26"/>
  <c r="AF145" i="26"/>
  <c r="AE145" i="26"/>
  <c r="AB145" i="26"/>
  <c r="AA145" i="26"/>
  <c r="W145" i="26"/>
  <c r="O145" i="26"/>
  <c r="AH144" i="26"/>
  <c r="AG144" i="26"/>
  <c r="AF144" i="26"/>
  <c r="AE144" i="26"/>
  <c r="AB144" i="26"/>
  <c r="AA144" i="26"/>
  <c r="W144" i="26"/>
  <c r="O144" i="26"/>
  <c r="Q144" i="26" s="1"/>
  <c r="R144" i="26" s="1"/>
  <c r="AH143" i="26"/>
  <c r="AG143" i="26"/>
  <c r="AF143" i="26"/>
  <c r="AE143" i="26"/>
  <c r="AB143" i="26"/>
  <c r="AA143" i="26"/>
  <c r="W143" i="26"/>
  <c r="O143" i="26"/>
  <c r="AH142" i="26"/>
  <c r="AG142" i="26"/>
  <c r="AF142" i="26"/>
  <c r="AE142" i="26"/>
  <c r="AI142" i="26" s="1"/>
  <c r="AB142" i="26"/>
  <c r="AA142" i="26"/>
  <c r="W142" i="26"/>
  <c r="O142" i="26"/>
  <c r="AH141" i="26"/>
  <c r="AG141" i="26"/>
  <c r="AF141" i="26"/>
  <c r="AE141" i="26"/>
  <c r="AB141" i="26"/>
  <c r="AA141" i="26"/>
  <c r="W141" i="26"/>
  <c r="Y141" i="26" s="1"/>
  <c r="Z141" i="26" s="1"/>
  <c r="O141" i="26"/>
  <c r="AH140" i="26"/>
  <c r="AG140" i="26"/>
  <c r="AF140" i="26"/>
  <c r="AE140" i="26"/>
  <c r="AI140" i="26" s="1"/>
  <c r="AB140" i="26"/>
  <c r="AA140" i="26"/>
  <c r="W140" i="26"/>
  <c r="O140" i="26"/>
  <c r="Q140" i="26" s="1"/>
  <c r="R140" i="26" s="1"/>
  <c r="AH139" i="26"/>
  <c r="AG139" i="26"/>
  <c r="AF139" i="26"/>
  <c r="AE139" i="26"/>
  <c r="AB139" i="26"/>
  <c r="AA139" i="26"/>
  <c r="W139" i="26"/>
  <c r="O139" i="26"/>
  <c r="AH138" i="26"/>
  <c r="AG138" i="26"/>
  <c r="AF138" i="26"/>
  <c r="AE138" i="26"/>
  <c r="AB138" i="26"/>
  <c r="AA138" i="26"/>
  <c r="W138" i="26"/>
  <c r="Y138" i="26" s="1"/>
  <c r="O138" i="26"/>
  <c r="AH137" i="26"/>
  <c r="AG137" i="26"/>
  <c r="AF137" i="26"/>
  <c r="AE137" i="26"/>
  <c r="AB137" i="26"/>
  <c r="AA137" i="26"/>
  <c r="Y137" i="26"/>
  <c r="Z137" i="26" s="1"/>
  <c r="W137" i="26"/>
  <c r="O137" i="26"/>
  <c r="Q137" i="26" s="1"/>
  <c r="AH136" i="26"/>
  <c r="AG136" i="26"/>
  <c r="AF136" i="26"/>
  <c r="AE136" i="26"/>
  <c r="AB136" i="26"/>
  <c r="AA136" i="26"/>
  <c r="W136" i="26"/>
  <c r="Y136" i="26" s="1"/>
  <c r="O136" i="26"/>
  <c r="Q136" i="26" s="1"/>
  <c r="R136" i="26" s="1"/>
  <c r="AH135" i="26"/>
  <c r="AG135" i="26"/>
  <c r="AF135" i="26"/>
  <c r="AE135" i="26"/>
  <c r="AB135" i="26"/>
  <c r="AA135" i="26"/>
  <c r="W135" i="26"/>
  <c r="Y135" i="26" s="1"/>
  <c r="O135" i="26"/>
  <c r="Q135" i="26" s="1"/>
  <c r="AH134" i="26"/>
  <c r="AG134" i="26"/>
  <c r="AF134" i="26"/>
  <c r="AJ134" i="26" s="1"/>
  <c r="AE134" i="26"/>
  <c r="AB134" i="26"/>
  <c r="AA134" i="26"/>
  <c r="W134" i="26"/>
  <c r="O134" i="26"/>
  <c r="Q134" i="26" s="1"/>
  <c r="AH133" i="26"/>
  <c r="AG133" i="26"/>
  <c r="AF133" i="26"/>
  <c r="AE133" i="26"/>
  <c r="AB133" i="26"/>
  <c r="AA133" i="26"/>
  <c r="W133" i="26"/>
  <c r="O133" i="26"/>
  <c r="AH132" i="26"/>
  <c r="AG132" i="26"/>
  <c r="AF132" i="26"/>
  <c r="AE132" i="26"/>
  <c r="AB132" i="26"/>
  <c r="AA132" i="26"/>
  <c r="W132" i="26"/>
  <c r="Y132" i="26" s="1"/>
  <c r="Z132" i="26" s="1"/>
  <c r="O132" i="26"/>
  <c r="Q132" i="26" s="1"/>
  <c r="R132" i="26" s="1"/>
  <c r="AH131" i="26"/>
  <c r="AG131" i="26"/>
  <c r="AF131" i="26"/>
  <c r="AE131" i="26"/>
  <c r="AB131" i="26"/>
  <c r="AA131" i="26"/>
  <c r="W131" i="26"/>
  <c r="O131" i="26"/>
  <c r="AH130" i="26"/>
  <c r="AG130" i="26"/>
  <c r="AF130" i="26"/>
  <c r="AJ130" i="26" s="1"/>
  <c r="AE130" i="26"/>
  <c r="AB130" i="26"/>
  <c r="AA130" i="26"/>
  <c r="W130" i="26"/>
  <c r="Y130" i="26" s="1"/>
  <c r="O130" i="26"/>
  <c r="AH129" i="26"/>
  <c r="AG129" i="26"/>
  <c r="AF129" i="26"/>
  <c r="AE129" i="26"/>
  <c r="AB129" i="26"/>
  <c r="AA129" i="26"/>
  <c r="W129" i="26"/>
  <c r="O129" i="26"/>
  <c r="Q129" i="26" s="1"/>
  <c r="AH128" i="26"/>
  <c r="AG128" i="26"/>
  <c r="AF128" i="26"/>
  <c r="AJ128" i="26" s="1"/>
  <c r="AE128" i="26"/>
  <c r="AB128" i="26"/>
  <c r="AA128" i="26"/>
  <c r="W128" i="26"/>
  <c r="Y128" i="26" s="1"/>
  <c r="O128" i="26"/>
  <c r="Q128" i="26" s="1"/>
  <c r="R128" i="26" s="1"/>
  <c r="AH127" i="26"/>
  <c r="AG127" i="26"/>
  <c r="AF127" i="26"/>
  <c r="AE127" i="26"/>
  <c r="AB127" i="26"/>
  <c r="AA127" i="26"/>
  <c r="W127" i="26"/>
  <c r="Y127" i="26" s="1"/>
  <c r="O127" i="26"/>
  <c r="Q127" i="26" s="1"/>
  <c r="R127" i="26" s="1"/>
  <c r="AH126" i="26"/>
  <c r="AG126" i="26"/>
  <c r="AF126" i="26"/>
  <c r="AJ126" i="26" s="1"/>
  <c r="AE126" i="26"/>
  <c r="AB126" i="26"/>
  <c r="AA126" i="26"/>
  <c r="W126" i="26"/>
  <c r="Y126" i="26" s="1"/>
  <c r="O126" i="26"/>
  <c r="Q126" i="26" s="1"/>
  <c r="AH125" i="26"/>
  <c r="AG125" i="26"/>
  <c r="AF125" i="26"/>
  <c r="AE125" i="26"/>
  <c r="AB125" i="26"/>
  <c r="AA125" i="26"/>
  <c r="W125" i="26"/>
  <c r="Y125" i="26" s="1"/>
  <c r="O125" i="26"/>
  <c r="AH124" i="26"/>
  <c r="AG124" i="26"/>
  <c r="AF124" i="26"/>
  <c r="AE124" i="26"/>
  <c r="AB124" i="26"/>
  <c r="AA124" i="26"/>
  <c r="W124" i="26"/>
  <c r="O124" i="26"/>
  <c r="Q124" i="26" s="1"/>
  <c r="R124" i="26" s="1"/>
  <c r="AH123" i="26"/>
  <c r="AG123" i="26"/>
  <c r="AF123" i="26"/>
  <c r="AE123" i="26"/>
  <c r="AB123" i="26"/>
  <c r="AA123" i="26"/>
  <c r="W123" i="26"/>
  <c r="Y123" i="26" s="1"/>
  <c r="Z123" i="26" s="1"/>
  <c r="O123" i="26"/>
  <c r="AH122" i="26"/>
  <c r="AG122" i="26"/>
  <c r="AF122" i="26"/>
  <c r="AE122" i="26"/>
  <c r="AB122" i="26"/>
  <c r="AA122" i="26"/>
  <c r="W122" i="26"/>
  <c r="O122" i="26"/>
  <c r="Q122" i="26" s="1"/>
  <c r="R122" i="26" s="1"/>
  <c r="AH121" i="26"/>
  <c r="AG121" i="26"/>
  <c r="AF121" i="26"/>
  <c r="AE121" i="26"/>
  <c r="AB121" i="26"/>
  <c r="AA121" i="26"/>
  <c r="W121" i="26"/>
  <c r="O121" i="26"/>
  <c r="Q121" i="26" s="1"/>
  <c r="R121" i="26" s="1"/>
  <c r="AH120" i="26"/>
  <c r="AG120" i="26"/>
  <c r="AF120" i="26"/>
  <c r="AE120" i="26"/>
  <c r="AB120" i="26"/>
  <c r="AA120" i="26"/>
  <c r="W120" i="26"/>
  <c r="Y120" i="26" s="1"/>
  <c r="O120" i="26"/>
  <c r="AH119" i="26"/>
  <c r="AG119" i="26"/>
  <c r="AF119" i="26"/>
  <c r="AE119" i="26"/>
  <c r="AB119" i="26"/>
  <c r="AA119" i="26"/>
  <c r="W119" i="26"/>
  <c r="Y119" i="26" s="1"/>
  <c r="O119" i="26"/>
  <c r="AH118" i="26"/>
  <c r="AG118" i="26"/>
  <c r="AF118" i="26"/>
  <c r="AE118" i="26"/>
  <c r="AB118" i="26"/>
  <c r="AA118" i="26"/>
  <c r="W118" i="26"/>
  <c r="Y118" i="26" s="1"/>
  <c r="Z118" i="26" s="1"/>
  <c r="O118" i="26"/>
  <c r="Q118" i="26" s="1"/>
  <c r="AH117" i="26"/>
  <c r="AG117" i="26"/>
  <c r="AF117" i="26"/>
  <c r="AE117" i="26"/>
  <c r="AB117" i="26"/>
  <c r="AA117" i="26"/>
  <c r="W117" i="26"/>
  <c r="Y117" i="26" s="1"/>
  <c r="O117" i="26"/>
  <c r="Q117" i="26" s="1"/>
  <c r="R117" i="26" s="1"/>
  <c r="AH116" i="26"/>
  <c r="AG116" i="26"/>
  <c r="AF116" i="26"/>
  <c r="AJ116" i="26" s="1"/>
  <c r="AE116" i="26"/>
  <c r="AB116" i="26"/>
  <c r="AA116" i="26"/>
  <c r="W116" i="26"/>
  <c r="Y116" i="26" s="1"/>
  <c r="O116" i="26"/>
  <c r="AH115" i="26"/>
  <c r="AG115" i="26"/>
  <c r="AF115" i="26"/>
  <c r="AE115" i="26"/>
  <c r="AB115" i="26"/>
  <c r="AA115" i="26"/>
  <c r="W115" i="26"/>
  <c r="Y115" i="26" s="1"/>
  <c r="Z115" i="26" s="1"/>
  <c r="O115" i="26"/>
  <c r="AH114" i="26"/>
  <c r="AG114" i="26"/>
  <c r="AF114" i="26"/>
  <c r="AJ114" i="26" s="1"/>
  <c r="AE114" i="26"/>
  <c r="AB114" i="26"/>
  <c r="AA114" i="26"/>
  <c r="W114" i="26"/>
  <c r="O114" i="26"/>
  <c r="Q114" i="26" s="1"/>
  <c r="R114" i="26" s="1"/>
  <c r="AH113" i="26"/>
  <c r="AG113" i="26"/>
  <c r="AF113" i="26"/>
  <c r="AE113" i="26"/>
  <c r="AB113" i="26"/>
  <c r="AA113" i="26"/>
  <c r="W113" i="26"/>
  <c r="O113" i="26"/>
  <c r="AH112" i="26"/>
  <c r="AG112" i="26"/>
  <c r="AF112" i="26"/>
  <c r="AE112" i="26"/>
  <c r="AB112" i="26"/>
  <c r="AA112" i="26"/>
  <c r="W112" i="26"/>
  <c r="O112" i="26"/>
  <c r="Q112" i="26" s="1"/>
  <c r="AH111" i="26"/>
  <c r="AG111" i="26"/>
  <c r="AF111" i="26"/>
  <c r="AE111" i="26"/>
  <c r="AB111" i="26"/>
  <c r="AA111" i="26"/>
  <c r="W111" i="26"/>
  <c r="Y111" i="26" s="1"/>
  <c r="Z111" i="26" s="1"/>
  <c r="O111" i="26"/>
  <c r="AH110" i="26"/>
  <c r="AG110" i="26"/>
  <c r="AF110" i="26"/>
  <c r="AE110" i="26"/>
  <c r="AB110" i="26"/>
  <c r="AA110" i="26"/>
  <c r="W110" i="26"/>
  <c r="O110" i="26"/>
  <c r="Q110" i="26" s="1"/>
  <c r="R110" i="26" s="1"/>
  <c r="AH109" i="26"/>
  <c r="AG109" i="26"/>
  <c r="AF109" i="26"/>
  <c r="AE109" i="26"/>
  <c r="AB109" i="26"/>
  <c r="AA109" i="26"/>
  <c r="W109" i="26"/>
  <c r="O109" i="26"/>
  <c r="Q109" i="26" s="1"/>
  <c r="AH108" i="26"/>
  <c r="AG108" i="26"/>
  <c r="AF108" i="26"/>
  <c r="AE108" i="26"/>
  <c r="AB108" i="26"/>
  <c r="AA108" i="26"/>
  <c r="W108" i="26"/>
  <c r="O108" i="26"/>
  <c r="AH107" i="26"/>
  <c r="AG107" i="26"/>
  <c r="AF107" i="26"/>
  <c r="AE107" i="26"/>
  <c r="AB107" i="26"/>
  <c r="AA107" i="26"/>
  <c r="W107" i="26"/>
  <c r="Y107" i="26" s="1"/>
  <c r="Z107" i="26" s="1"/>
  <c r="O107" i="26"/>
  <c r="Q107" i="26" s="1"/>
  <c r="AH106" i="26"/>
  <c r="AG106" i="26"/>
  <c r="AF106" i="26"/>
  <c r="AE106" i="26"/>
  <c r="AB106" i="26"/>
  <c r="AA106" i="26"/>
  <c r="W106" i="26"/>
  <c r="O106" i="26"/>
  <c r="AH105" i="26"/>
  <c r="AG105" i="26"/>
  <c r="AF105" i="26"/>
  <c r="AE105" i="26"/>
  <c r="AB105" i="26"/>
  <c r="AA105" i="26"/>
  <c r="W105" i="26"/>
  <c r="Y105" i="26" s="1"/>
  <c r="Z105" i="26" s="1"/>
  <c r="O105" i="26"/>
  <c r="AH104" i="26"/>
  <c r="AG104" i="26"/>
  <c r="AF104" i="26"/>
  <c r="AE104" i="26"/>
  <c r="AB104" i="26"/>
  <c r="AA104" i="26"/>
  <c r="W104" i="26"/>
  <c r="Y104" i="26" s="1"/>
  <c r="Z104" i="26" s="1"/>
  <c r="O104" i="26"/>
  <c r="Q104" i="26" s="1"/>
  <c r="R104" i="26" s="1"/>
  <c r="AH103" i="26"/>
  <c r="AG103" i="26"/>
  <c r="AF103" i="26"/>
  <c r="AJ103" i="26" s="1"/>
  <c r="AE103" i="26"/>
  <c r="AB103" i="26"/>
  <c r="AA103" i="26"/>
  <c r="W103" i="26"/>
  <c r="O103" i="26"/>
  <c r="Q103" i="26" s="1"/>
  <c r="R103" i="26" s="1"/>
  <c r="AH102" i="26"/>
  <c r="AG102" i="26"/>
  <c r="AF102" i="26"/>
  <c r="AE102" i="26"/>
  <c r="AB102" i="26"/>
  <c r="AA102" i="26"/>
  <c r="W102" i="26"/>
  <c r="O102" i="26"/>
  <c r="AH101" i="26"/>
  <c r="AG101" i="26"/>
  <c r="AF101" i="26"/>
  <c r="AJ101" i="26" s="1"/>
  <c r="AE101" i="26"/>
  <c r="AB101" i="26"/>
  <c r="AA101" i="26"/>
  <c r="W101" i="26"/>
  <c r="Y101" i="26" s="1"/>
  <c r="O101" i="26"/>
  <c r="AH100" i="26"/>
  <c r="AG100" i="26"/>
  <c r="AF100" i="26"/>
  <c r="AE100" i="26"/>
  <c r="AB100" i="26"/>
  <c r="AA100" i="26"/>
  <c r="W100" i="26"/>
  <c r="Y100" i="26" s="1"/>
  <c r="Z100" i="26" s="1"/>
  <c r="O100" i="26"/>
  <c r="Q100" i="26" s="1"/>
  <c r="AH99" i="26"/>
  <c r="AG99" i="26"/>
  <c r="AF99" i="26"/>
  <c r="AJ99" i="26" s="1"/>
  <c r="AE99" i="26"/>
  <c r="AB99" i="26"/>
  <c r="AA99" i="26"/>
  <c r="W99" i="26"/>
  <c r="O99" i="26"/>
  <c r="Q99" i="26" s="1"/>
  <c r="R99" i="26" s="1"/>
  <c r="AH98" i="26"/>
  <c r="AG98" i="26"/>
  <c r="AF98" i="26"/>
  <c r="AE98" i="26"/>
  <c r="AB98" i="26"/>
  <c r="AA98" i="26"/>
  <c r="W98" i="26"/>
  <c r="Y98" i="26" s="1"/>
  <c r="Z98" i="26" s="1"/>
  <c r="O98" i="26"/>
  <c r="AH97" i="26"/>
  <c r="AG97" i="26"/>
  <c r="AF97" i="26"/>
  <c r="AE97" i="26"/>
  <c r="AB97" i="26"/>
  <c r="AA97" i="26"/>
  <c r="W97" i="26"/>
  <c r="O97" i="26"/>
  <c r="Q97" i="26" s="1"/>
  <c r="R97" i="26" s="1"/>
  <c r="AH96" i="26"/>
  <c r="AG96" i="26"/>
  <c r="AF96" i="26"/>
  <c r="AE96" i="26"/>
  <c r="AB96" i="26"/>
  <c r="AA96" i="26"/>
  <c r="Y96" i="26"/>
  <c r="W96" i="26"/>
  <c r="O96" i="26"/>
  <c r="AH95" i="26"/>
  <c r="AG95" i="26"/>
  <c r="AF95" i="26"/>
  <c r="AE95" i="26"/>
  <c r="AB95" i="26"/>
  <c r="AA95" i="26"/>
  <c r="W95" i="26"/>
  <c r="Y95" i="26" s="1"/>
  <c r="Z95" i="26" s="1"/>
  <c r="O95" i="26"/>
  <c r="AH94" i="26"/>
  <c r="AG94" i="26"/>
  <c r="AF94" i="26"/>
  <c r="AE94" i="26"/>
  <c r="AB94" i="26"/>
  <c r="AA94" i="26"/>
  <c r="W94" i="26"/>
  <c r="Y94" i="26" s="1"/>
  <c r="O94" i="26"/>
  <c r="Q94" i="26" s="1"/>
  <c r="R94" i="26" s="1"/>
  <c r="AH93" i="26"/>
  <c r="AG93" i="26"/>
  <c r="AF93" i="26"/>
  <c r="AE93" i="26"/>
  <c r="AB93" i="26"/>
  <c r="AA93" i="26"/>
  <c r="W93" i="26"/>
  <c r="O93" i="26"/>
  <c r="AH92" i="26"/>
  <c r="AG92" i="26"/>
  <c r="AF92" i="26"/>
  <c r="AE92" i="26"/>
  <c r="AB92" i="26"/>
  <c r="AA92" i="26"/>
  <c r="W92" i="26"/>
  <c r="Y92" i="26" s="1"/>
  <c r="O92" i="26"/>
  <c r="AH91" i="26"/>
  <c r="AG91" i="26"/>
  <c r="AF91" i="26"/>
  <c r="AE91" i="26"/>
  <c r="AB91" i="26"/>
  <c r="AA91" i="26"/>
  <c r="Y91" i="26"/>
  <c r="Z91" i="26" s="1"/>
  <c r="W91" i="26"/>
  <c r="O91" i="26"/>
  <c r="AH90" i="26"/>
  <c r="AG90" i="26"/>
  <c r="AF90" i="26"/>
  <c r="AE90" i="26"/>
  <c r="AB90" i="26"/>
  <c r="AA90" i="26"/>
  <c r="W90" i="26"/>
  <c r="O90" i="26"/>
  <c r="Q90" i="26" s="1"/>
  <c r="AH89" i="26"/>
  <c r="AG89" i="26"/>
  <c r="AF89" i="26"/>
  <c r="AE89" i="26"/>
  <c r="AB89" i="26"/>
  <c r="AA89" i="26"/>
  <c r="W89" i="26"/>
  <c r="O89" i="26"/>
  <c r="AH88" i="26"/>
  <c r="AG88" i="26"/>
  <c r="AF88" i="26"/>
  <c r="AE88" i="26"/>
  <c r="AB88" i="26"/>
  <c r="AA88" i="26"/>
  <c r="W88" i="26"/>
  <c r="Y88" i="26" s="1"/>
  <c r="Z88" i="26" s="1"/>
  <c r="O88" i="26"/>
  <c r="Q88" i="26" s="1"/>
  <c r="AH87" i="26"/>
  <c r="AG87" i="26"/>
  <c r="AF87" i="26"/>
  <c r="AE87" i="26"/>
  <c r="AB87" i="26"/>
  <c r="AA87" i="26"/>
  <c r="W87" i="26"/>
  <c r="Y87" i="26" s="1"/>
  <c r="Z87" i="26" s="1"/>
  <c r="O87" i="26"/>
  <c r="Q87" i="26" s="1"/>
  <c r="R87" i="26" s="1"/>
  <c r="AH86" i="26"/>
  <c r="AG86" i="26"/>
  <c r="AF86" i="26"/>
  <c r="AE86" i="26"/>
  <c r="AI86" i="26" s="1"/>
  <c r="AB86" i="26"/>
  <c r="AA86" i="26"/>
  <c r="W86" i="26"/>
  <c r="O86" i="26"/>
  <c r="AH85" i="26"/>
  <c r="AG85" i="26"/>
  <c r="AF85" i="26"/>
  <c r="AE85" i="26"/>
  <c r="AB85" i="26"/>
  <c r="AA85" i="26"/>
  <c r="W85" i="26"/>
  <c r="O85" i="26"/>
  <c r="AH84" i="26"/>
  <c r="AG84" i="26"/>
  <c r="AF84" i="26"/>
  <c r="AE84" i="26"/>
  <c r="AI84" i="26" s="1"/>
  <c r="AB84" i="26"/>
  <c r="AA84" i="26"/>
  <c r="W84" i="26"/>
  <c r="Y84" i="26" s="1"/>
  <c r="Z84" i="26" s="1"/>
  <c r="O84" i="26"/>
  <c r="Q84" i="26" s="1"/>
  <c r="AH83" i="26"/>
  <c r="AG83" i="26"/>
  <c r="AF83" i="26"/>
  <c r="AE83" i="26"/>
  <c r="AB83" i="26"/>
  <c r="AA83" i="26"/>
  <c r="W83" i="26"/>
  <c r="O83" i="26"/>
  <c r="Q83" i="26" s="1"/>
  <c r="R83" i="26" s="1"/>
  <c r="AH82" i="26"/>
  <c r="AG82" i="26"/>
  <c r="AF82" i="26"/>
  <c r="AE82" i="26"/>
  <c r="AB82" i="26"/>
  <c r="AA82" i="26"/>
  <c r="W82" i="26"/>
  <c r="Y82" i="26" s="1"/>
  <c r="Z82" i="26" s="1"/>
  <c r="O82" i="26"/>
  <c r="AH81" i="26"/>
  <c r="AG81" i="26"/>
  <c r="AF81" i="26"/>
  <c r="AE81" i="26"/>
  <c r="AB81" i="26"/>
  <c r="AA81" i="26"/>
  <c r="W81" i="26"/>
  <c r="O81" i="26"/>
  <c r="Q81" i="26" s="1"/>
  <c r="R81" i="26" s="1"/>
  <c r="AH80" i="26"/>
  <c r="AG80" i="26"/>
  <c r="AF80" i="26"/>
  <c r="AE80" i="26"/>
  <c r="AI80" i="26" s="1"/>
  <c r="AB80" i="26"/>
  <c r="AA80" i="26"/>
  <c r="W80" i="26"/>
  <c r="O80" i="26"/>
  <c r="AH79" i="26"/>
  <c r="AG79" i="26"/>
  <c r="AF79" i="26"/>
  <c r="AE79" i="26"/>
  <c r="AB79" i="26"/>
  <c r="AA79" i="26"/>
  <c r="W79" i="26"/>
  <c r="Y79" i="26" s="1"/>
  <c r="Z79" i="26" s="1"/>
  <c r="O79" i="26"/>
  <c r="Q79" i="26" s="1"/>
  <c r="AH78" i="26"/>
  <c r="AG78" i="26"/>
  <c r="AF78" i="26"/>
  <c r="AE78" i="26"/>
  <c r="AI78" i="26" s="1"/>
  <c r="AB78" i="26"/>
  <c r="AA78" i="26"/>
  <c r="W78" i="26"/>
  <c r="Y78" i="26" s="1"/>
  <c r="O78" i="26"/>
  <c r="Q78" i="26" s="1"/>
  <c r="R78" i="26" s="1"/>
  <c r="AH77" i="26"/>
  <c r="AG77" i="26"/>
  <c r="AF77" i="26"/>
  <c r="AE77" i="26"/>
  <c r="AB77" i="26"/>
  <c r="AA77" i="26"/>
  <c r="W77" i="26"/>
  <c r="O77" i="26"/>
  <c r="AH76" i="26"/>
  <c r="AG76" i="26"/>
  <c r="AF76" i="26"/>
  <c r="AE76" i="26"/>
  <c r="AB76" i="26"/>
  <c r="AA76" i="26"/>
  <c r="W76" i="26"/>
  <c r="Y76" i="26" s="1"/>
  <c r="O76" i="26"/>
  <c r="AH75" i="26"/>
  <c r="AG75" i="26"/>
  <c r="AF75" i="26"/>
  <c r="AE75" i="26"/>
  <c r="AB75" i="26"/>
  <c r="AA75" i="26"/>
  <c r="W75" i="26"/>
  <c r="O75" i="26"/>
  <c r="Q75" i="26" s="1"/>
  <c r="AH74" i="26"/>
  <c r="AG74" i="26"/>
  <c r="AF74" i="26"/>
  <c r="AE74" i="26"/>
  <c r="AI74" i="26" s="1"/>
  <c r="AB74" i="26"/>
  <c r="AA74" i="26"/>
  <c r="W74" i="26"/>
  <c r="O74" i="26"/>
  <c r="Q74" i="26" s="1"/>
  <c r="R74" i="26" s="1"/>
  <c r="AH73" i="26"/>
  <c r="AG73" i="26"/>
  <c r="AF73" i="26"/>
  <c r="AE73" i="26"/>
  <c r="AB73" i="26"/>
  <c r="AA73" i="26"/>
  <c r="W73" i="26"/>
  <c r="Y73" i="26" s="1"/>
  <c r="Z73" i="26" s="1"/>
  <c r="O73" i="26"/>
  <c r="AH72" i="26"/>
  <c r="AG72" i="26"/>
  <c r="AF72" i="26"/>
  <c r="AE72" i="26"/>
  <c r="AI72" i="26" s="1"/>
  <c r="AB72" i="26"/>
  <c r="AA72" i="26"/>
  <c r="W72" i="26"/>
  <c r="Y72" i="26" s="1"/>
  <c r="Z72" i="26" s="1"/>
  <c r="O72" i="26"/>
  <c r="Q72" i="26" s="1"/>
  <c r="AH71" i="26"/>
  <c r="AG71" i="26"/>
  <c r="AF71" i="26"/>
  <c r="AE71" i="26"/>
  <c r="AI71" i="26" s="1"/>
  <c r="AB71" i="26"/>
  <c r="AA71" i="26"/>
  <c r="W71" i="26"/>
  <c r="Y71" i="26" s="1"/>
  <c r="O71" i="26"/>
  <c r="Q71" i="26" s="1"/>
  <c r="R71" i="26" s="1"/>
  <c r="AH70" i="26"/>
  <c r="AG70" i="26"/>
  <c r="AF70" i="26"/>
  <c r="AE70" i="26"/>
  <c r="AB70" i="26"/>
  <c r="AA70" i="26"/>
  <c r="W70" i="26"/>
  <c r="O70" i="26"/>
  <c r="Q70" i="26" s="1"/>
  <c r="R70" i="26" s="1"/>
  <c r="AH69" i="26"/>
  <c r="AG69" i="26"/>
  <c r="AF69" i="26"/>
  <c r="AE69" i="26"/>
  <c r="AB69" i="26"/>
  <c r="AA69" i="26"/>
  <c r="W69" i="26"/>
  <c r="Y69" i="26" s="1"/>
  <c r="O69" i="26"/>
  <c r="AH68" i="26"/>
  <c r="AG68" i="26"/>
  <c r="AF68" i="26"/>
  <c r="AE68" i="26"/>
  <c r="AB68" i="26"/>
  <c r="AA68" i="26"/>
  <c r="W68" i="26"/>
  <c r="Y68" i="26" s="1"/>
  <c r="Z68" i="26" s="1"/>
  <c r="O68" i="26"/>
  <c r="Q68" i="26" s="1"/>
  <c r="AH67" i="26"/>
  <c r="AJ67" i="26" s="1"/>
  <c r="AG67" i="26"/>
  <c r="AF67" i="26"/>
  <c r="AE67" i="26"/>
  <c r="AB67" i="26"/>
  <c r="AA67" i="26"/>
  <c r="W67" i="26"/>
  <c r="O67" i="26"/>
  <c r="Q67" i="26" s="1"/>
  <c r="R67" i="26" s="1"/>
  <c r="AH66" i="26"/>
  <c r="AG66" i="26"/>
  <c r="AF66" i="26"/>
  <c r="AE66" i="26"/>
  <c r="AB66" i="26"/>
  <c r="AA66" i="26"/>
  <c r="W66" i="26"/>
  <c r="Y66" i="26" s="1"/>
  <c r="Z66" i="26" s="1"/>
  <c r="O66" i="26"/>
  <c r="AH65" i="26"/>
  <c r="AG65" i="26"/>
  <c r="AF65" i="26"/>
  <c r="AE65" i="26"/>
  <c r="AB65" i="26"/>
  <c r="AA65" i="26"/>
  <c r="W65" i="26"/>
  <c r="O65" i="26"/>
  <c r="Q65" i="26" s="1"/>
  <c r="R65" i="26" s="1"/>
  <c r="AH64" i="26"/>
  <c r="AG64" i="26"/>
  <c r="AF64" i="26"/>
  <c r="AE64" i="26"/>
  <c r="AB64" i="26"/>
  <c r="AA64" i="26"/>
  <c r="W64" i="26"/>
  <c r="O64" i="26"/>
  <c r="AH63" i="26"/>
  <c r="AG63" i="26"/>
  <c r="AF63" i="26"/>
  <c r="AE63" i="26"/>
  <c r="AB63" i="26"/>
  <c r="AA63" i="26"/>
  <c r="W63" i="26"/>
  <c r="O63" i="26"/>
  <c r="AH62" i="26"/>
  <c r="AG62" i="26"/>
  <c r="AF62" i="26"/>
  <c r="AE62" i="26"/>
  <c r="AB62" i="26"/>
  <c r="AA62" i="26"/>
  <c r="W62" i="26"/>
  <c r="Y62" i="26" s="1"/>
  <c r="O62" i="26"/>
  <c r="Q62" i="26" s="1"/>
  <c r="AH61" i="26"/>
  <c r="AG61" i="26"/>
  <c r="AF61" i="26"/>
  <c r="AE61" i="26"/>
  <c r="AB61" i="26"/>
  <c r="AA61" i="26"/>
  <c r="W61" i="26"/>
  <c r="Y61" i="26" s="1"/>
  <c r="O61" i="26"/>
  <c r="AH60" i="26"/>
  <c r="AG60" i="26"/>
  <c r="AF60" i="26"/>
  <c r="AE60" i="26"/>
  <c r="AB60" i="26"/>
  <c r="AA60" i="26"/>
  <c r="W60" i="26"/>
  <c r="O60" i="26"/>
  <c r="AH59" i="26"/>
  <c r="AG59" i="26"/>
  <c r="AF59" i="26"/>
  <c r="AE59" i="26"/>
  <c r="AB59" i="26"/>
  <c r="AA59" i="26"/>
  <c r="W59" i="26"/>
  <c r="O59" i="26"/>
  <c r="Q59" i="26" s="1"/>
  <c r="AH58" i="26"/>
  <c r="AG58" i="26"/>
  <c r="AF58" i="26"/>
  <c r="AE58" i="26"/>
  <c r="AB58" i="26"/>
  <c r="AA58" i="26"/>
  <c r="W58" i="26"/>
  <c r="O58" i="26"/>
  <c r="AH57" i="26"/>
  <c r="AG57" i="26"/>
  <c r="AF57" i="26"/>
  <c r="AE57" i="26"/>
  <c r="AB57" i="26"/>
  <c r="AA57" i="26"/>
  <c r="W57" i="26"/>
  <c r="O57" i="26"/>
  <c r="AH56" i="26"/>
  <c r="AG56" i="26"/>
  <c r="AF56" i="26"/>
  <c r="AE56" i="26"/>
  <c r="AB56" i="26"/>
  <c r="AA56" i="26"/>
  <c r="W56" i="26"/>
  <c r="Y56" i="26" s="1"/>
  <c r="Z56" i="26" s="1"/>
  <c r="O56" i="26"/>
  <c r="AH55" i="26"/>
  <c r="AG55" i="26"/>
  <c r="AF55" i="26"/>
  <c r="AE55" i="26"/>
  <c r="AB55" i="26"/>
  <c r="AA55" i="26"/>
  <c r="W55" i="26"/>
  <c r="O55" i="26"/>
  <c r="AH54" i="26"/>
  <c r="AG54" i="26"/>
  <c r="AF54" i="26"/>
  <c r="AE54" i="26"/>
  <c r="AB54" i="26"/>
  <c r="AA54" i="26"/>
  <c r="W54" i="26"/>
  <c r="O54" i="26"/>
  <c r="Q54" i="26" s="1"/>
  <c r="AH53" i="26"/>
  <c r="AG53" i="26"/>
  <c r="AF53" i="26"/>
  <c r="AE53" i="26"/>
  <c r="AB53" i="26"/>
  <c r="AA53" i="26"/>
  <c r="W53" i="26"/>
  <c r="O53" i="26"/>
  <c r="AH52" i="26"/>
  <c r="AG52" i="26"/>
  <c r="AF52" i="26"/>
  <c r="AE52" i="26"/>
  <c r="AI52" i="26" s="1"/>
  <c r="AB52" i="26"/>
  <c r="AA52" i="26"/>
  <c r="W52" i="26"/>
  <c r="Y52" i="26" s="1"/>
  <c r="Z52" i="26" s="1"/>
  <c r="O52" i="26"/>
  <c r="Q52" i="26" s="1"/>
  <c r="AH51" i="26"/>
  <c r="AG51" i="26"/>
  <c r="AF51" i="26"/>
  <c r="AE51" i="26"/>
  <c r="AI51" i="26" s="1"/>
  <c r="AB51" i="26"/>
  <c r="AA51" i="26"/>
  <c r="W51" i="26"/>
  <c r="O51" i="26"/>
  <c r="Q51" i="26" s="1"/>
  <c r="R51" i="26" s="1"/>
  <c r="AH50" i="26"/>
  <c r="AG50" i="26"/>
  <c r="AF50" i="26"/>
  <c r="AE50" i="26"/>
  <c r="AB50" i="26"/>
  <c r="AA50" i="26"/>
  <c r="W50" i="26"/>
  <c r="Y50" i="26" s="1"/>
  <c r="Z50" i="26" s="1"/>
  <c r="O50" i="26"/>
  <c r="AH49" i="26"/>
  <c r="AG49" i="26"/>
  <c r="AF49" i="26"/>
  <c r="AE49" i="26"/>
  <c r="AI49" i="26" s="1"/>
  <c r="AB49" i="26"/>
  <c r="AA49" i="26"/>
  <c r="W49" i="26"/>
  <c r="O49" i="26"/>
  <c r="Q49" i="26" s="1"/>
  <c r="R49" i="26" s="1"/>
  <c r="AH48" i="26"/>
  <c r="AG48" i="26"/>
  <c r="AF48" i="26"/>
  <c r="AE48" i="26"/>
  <c r="AB48" i="26"/>
  <c r="AA48" i="26"/>
  <c r="W48" i="26"/>
  <c r="Y48" i="26" s="1"/>
  <c r="O48" i="26"/>
  <c r="AH47" i="26"/>
  <c r="AG47" i="26"/>
  <c r="AF47" i="26"/>
  <c r="AE47" i="26"/>
  <c r="AB47" i="26"/>
  <c r="AA47" i="26"/>
  <c r="W47" i="26"/>
  <c r="Y47" i="26" s="1"/>
  <c r="O47" i="26"/>
  <c r="AH46" i="26"/>
  <c r="AG46" i="26"/>
  <c r="AF46" i="26"/>
  <c r="AE46" i="26"/>
  <c r="AB46" i="26"/>
  <c r="AA46" i="26"/>
  <c r="W46" i="26"/>
  <c r="O46" i="26"/>
  <c r="AH45" i="26"/>
  <c r="AG45" i="26"/>
  <c r="AF45" i="26"/>
  <c r="AE45" i="26"/>
  <c r="AB45" i="26"/>
  <c r="AA45" i="26"/>
  <c r="W45" i="26"/>
  <c r="Y45" i="26" s="1"/>
  <c r="O45" i="26"/>
  <c r="AH44" i="26"/>
  <c r="AG44" i="26"/>
  <c r="AF44" i="26"/>
  <c r="AE44" i="26"/>
  <c r="AB44" i="26"/>
  <c r="AA44" i="26"/>
  <c r="W44" i="26"/>
  <c r="O44" i="26"/>
  <c r="Q44" i="26" s="1"/>
  <c r="AH43" i="26"/>
  <c r="AG43" i="26"/>
  <c r="AF43" i="26"/>
  <c r="AE43" i="26"/>
  <c r="AB43" i="26"/>
  <c r="AA43" i="26"/>
  <c r="W43" i="26"/>
  <c r="Y43" i="26" s="1"/>
  <c r="O43" i="26"/>
  <c r="Q43" i="26" s="1"/>
  <c r="AH42" i="26"/>
  <c r="AG42" i="26"/>
  <c r="AF42" i="26"/>
  <c r="AE42" i="26"/>
  <c r="AB42" i="26"/>
  <c r="AA42" i="26"/>
  <c r="W42" i="26"/>
  <c r="O42" i="26"/>
  <c r="AH41" i="26"/>
  <c r="AG41" i="26"/>
  <c r="AF41" i="26"/>
  <c r="AE41" i="26"/>
  <c r="AB41" i="26"/>
  <c r="AA41" i="26"/>
  <c r="W41" i="26"/>
  <c r="Y41" i="26" s="1"/>
  <c r="Z41" i="26" s="1"/>
  <c r="O41" i="26"/>
  <c r="AH40" i="26"/>
  <c r="AG40" i="26"/>
  <c r="AF40" i="26"/>
  <c r="AE40" i="26"/>
  <c r="AB40" i="26"/>
  <c r="AA40" i="26"/>
  <c r="W40" i="26"/>
  <c r="Y40" i="26" s="1"/>
  <c r="Z40" i="26" s="1"/>
  <c r="O40" i="26"/>
  <c r="Q40" i="26" s="1"/>
  <c r="AH39" i="26"/>
  <c r="AG39" i="26"/>
  <c r="AF39" i="26"/>
  <c r="AE39" i="26"/>
  <c r="AB39" i="26"/>
  <c r="AA39" i="26"/>
  <c r="W39" i="26"/>
  <c r="O39" i="26"/>
  <c r="AH38" i="26"/>
  <c r="AG38" i="26"/>
  <c r="AF38" i="26"/>
  <c r="AE38" i="26"/>
  <c r="AB38" i="26"/>
  <c r="AA38" i="26"/>
  <c r="W38" i="26"/>
  <c r="O38" i="26"/>
  <c r="Q38" i="26" s="1"/>
  <c r="R38" i="26" s="1"/>
  <c r="AH37" i="26"/>
  <c r="AG37" i="26"/>
  <c r="AF37" i="26"/>
  <c r="AE37" i="26"/>
  <c r="AB37" i="26"/>
  <c r="AA37" i="26"/>
  <c r="W37" i="26"/>
  <c r="Y37" i="26" s="1"/>
  <c r="O37" i="26"/>
  <c r="AH36" i="26"/>
  <c r="AG36" i="26"/>
  <c r="AF36" i="26"/>
  <c r="AE36" i="26"/>
  <c r="AB36" i="26"/>
  <c r="AA36" i="26"/>
  <c r="W36" i="26"/>
  <c r="Y36" i="26" s="1"/>
  <c r="Z36" i="26" s="1"/>
  <c r="O36" i="26"/>
  <c r="Q36" i="26" s="1"/>
  <c r="AH35" i="26"/>
  <c r="AG35" i="26"/>
  <c r="AF35" i="26"/>
  <c r="AE35" i="26"/>
  <c r="AB35" i="26"/>
  <c r="AA35" i="26"/>
  <c r="W35" i="26"/>
  <c r="O35" i="26"/>
  <c r="Q35" i="26" s="1"/>
  <c r="R35" i="26" s="1"/>
  <c r="AH34" i="26"/>
  <c r="AG34" i="26"/>
  <c r="AF34" i="26"/>
  <c r="AE34" i="26"/>
  <c r="AB34" i="26"/>
  <c r="AA34" i="26"/>
  <c r="W34" i="26"/>
  <c r="Y34" i="26" s="1"/>
  <c r="Z34" i="26" s="1"/>
  <c r="O34" i="26"/>
  <c r="AH33" i="26"/>
  <c r="AG33" i="26"/>
  <c r="AF33" i="26"/>
  <c r="AE33" i="26"/>
  <c r="AB33" i="26"/>
  <c r="AA33" i="26"/>
  <c r="W33" i="26"/>
  <c r="O33" i="26"/>
  <c r="Q33" i="26" s="1"/>
  <c r="R33" i="26" s="1"/>
  <c r="AH32" i="26"/>
  <c r="AG32" i="26"/>
  <c r="AF32" i="26"/>
  <c r="AE32" i="26"/>
  <c r="AB32" i="26"/>
  <c r="AA32" i="26"/>
  <c r="W32" i="26"/>
  <c r="O32" i="26"/>
  <c r="AH31" i="26"/>
  <c r="AG31" i="26"/>
  <c r="AF31" i="26"/>
  <c r="AE31" i="26"/>
  <c r="AB31" i="26"/>
  <c r="AA31" i="26"/>
  <c r="W31" i="26"/>
  <c r="O31" i="26"/>
  <c r="AH30" i="26"/>
  <c r="AG30" i="26"/>
  <c r="AF30" i="26"/>
  <c r="AE30" i="26"/>
  <c r="AB30" i="26"/>
  <c r="AA30" i="26"/>
  <c r="W30" i="26"/>
  <c r="O30" i="26"/>
  <c r="AH29" i="26"/>
  <c r="AG29" i="26"/>
  <c r="AF29" i="26"/>
  <c r="AE29" i="26"/>
  <c r="AB29" i="26"/>
  <c r="AA29" i="26"/>
  <c r="W29" i="26"/>
  <c r="O29" i="26"/>
  <c r="Q29" i="26" s="1"/>
  <c r="AH28" i="26"/>
  <c r="AG28" i="26"/>
  <c r="AF28" i="26"/>
  <c r="AE28" i="26"/>
  <c r="AB28" i="26"/>
  <c r="AA28" i="26"/>
  <c r="W28" i="26"/>
  <c r="Y28" i="26" s="1"/>
  <c r="O28" i="26"/>
  <c r="Q28" i="26" s="1"/>
  <c r="AH27" i="26"/>
  <c r="AG27" i="26"/>
  <c r="AF27" i="26"/>
  <c r="AE27" i="26"/>
  <c r="AB27" i="26"/>
  <c r="AA27" i="26"/>
  <c r="W27" i="26"/>
  <c r="Y27" i="26" s="1"/>
  <c r="Z27" i="26" s="1"/>
  <c r="O27" i="26"/>
  <c r="Q27" i="26" s="1"/>
  <c r="AH26" i="26"/>
  <c r="AG26" i="26"/>
  <c r="AF26" i="26"/>
  <c r="AE26" i="26"/>
  <c r="AB26" i="26"/>
  <c r="AA26" i="26"/>
  <c r="W26" i="26"/>
  <c r="O26" i="26"/>
  <c r="Q26" i="26" s="1"/>
  <c r="R26" i="26" s="1"/>
  <c r="AH25" i="26"/>
  <c r="AG25" i="26"/>
  <c r="AF25" i="26"/>
  <c r="AE25" i="26"/>
  <c r="AB25" i="26"/>
  <c r="AA25" i="26"/>
  <c r="W25" i="26"/>
  <c r="Y25" i="26" s="1"/>
  <c r="Z25" i="26" s="1"/>
  <c r="O25" i="26"/>
  <c r="AH24" i="26"/>
  <c r="AG24" i="26"/>
  <c r="AF24" i="26"/>
  <c r="AE24" i="26"/>
  <c r="AB24" i="26"/>
  <c r="AA24" i="26"/>
  <c r="W24" i="26"/>
  <c r="Y24" i="26" s="1"/>
  <c r="Z24" i="26" s="1"/>
  <c r="O24" i="26"/>
  <c r="Q24" i="26" s="1"/>
  <c r="R24" i="26" s="1"/>
  <c r="AH23" i="26"/>
  <c r="AG23" i="26"/>
  <c r="AF23" i="26"/>
  <c r="AE23" i="26"/>
  <c r="AB23" i="26"/>
  <c r="AA23" i="26"/>
  <c r="W23" i="26"/>
  <c r="O23" i="26"/>
  <c r="AH22" i="26"/>
  <c r="AG22" i="26"/>
  <c r="AF22" i="26"/>
  <c r="AE22" i="26"/>
  <c r="AB22" i="26"/>
  <c r="AA22" i="26"/>
  <c r="W22" i="26"/>
  <c r="O22" i="26"/>
  <c r="Q22" i="26" s="1"/>
  <c r="R22" i="26" s="1"/>
  <c r="AH21" i="26"/>
  <c r="AG21" i="26"/>
  <c r="AF21" i="26"/>
  <c r="AE21" i="26"/>
  <c r="AB21" i="26"/>
  <c r="AA21" i="26"/>
  <c r="W21" i="26"/>
  <c r="Y21" i="26" s="1"/>
  <c r="O21" i="26"/>
  <c r="AH20" i="26"/>
  <c r="AG20" i="26"/>
  <c r="AF20" i="26"/>
  <c r="AE20" i="26"/>
  <c r="AB20" i="26"/>
  <c r="AA20" i="26"/>
  <c r="W20" i="26"/>
  <c r="Y20" i="26" s="1"/>
  <c r="Z20" i="26" s="1"/>
  <c r="O20" i="26"/>
  <c r="Q20" i="26" s="1"/>
  <c r="AH19" i="26"/>
  <c r="AG19" i="26"/>
  <c r="AF19" i="26"/>
  <c r="AE19" i="26"/>
  <c r="AB19" i="26"/>
  <c r="AA19" i="26"/>
  <c r="W19" i="26"/>
  <c r="O19" i="26"/>
  <c r="Q19" i="26" s="1"/>
  <c r="R19" i="26" s="1"/>
  <c r="AH18" i="26"/>
  <c r="AG18" i="26"/>
  <c r="AF18" i="26"/>
  <c r="AE18" i="26"/>
  <c r="AB18" i="26"/>
  <c r="AA18" i="26"/>
  <c r="W18" i="26"/>
  <c r="Y18" i="26" s="1"/>
  <c r="Z18" i="26" s="1"/>
  <c r="O18" i="26"/>
  <c r="AH17" i="26"/>
  <c r="AG17" i="26"/>
  <c r="AF17" i="26"/>
  <c r="AE17" i="26"/>
  <c r="AI17" i="26" s="1"/>
  <c r="AB17" i="26"/>
  <c r="AA17" i="26"/>
  <c r="W17" i="26"/>
  <c r="O17" i="26"/>
  <c r="Q17" i="26" s="1"/>
  <c r="R17" i="26" s="1"/>
  <c r="AH16" i="26"/>
  <c r="AG16" i="26"/>
  <c r="AF16" i="26"/>
  <c r="AE16" i="26"/>
  <c r="AB16" i="26"/>
  <c r="AA16" i="26"/>
  <c r="W16" i="26"/>
  <c r="O16" i="26"/>
  <c r="AH15" i="26"/>
  <c r="AG15" i="26"/>
  <c r="AF15" i="26"/>
  <c r="AE15" i="26"/>
  <c r="AI15" i="26" s="1"/>
  <c r="AB15" i="26"/>
  <c r="AA15" i="26"/>
  <c r="W15" i="26"/>
  <c r="Y15" i="26" s="1"/>
  <c r="O15" i="26"/>
  <c r="AH14" i="26"/>
  <c r="AG14" i="26"/>
  <c r="AF14" i="26"/>
  <c r="AE14" i="26"/>
  <c r="AB14" i="26"/>
  <c r="AA14" i="26"/>
  <c r="W14" i="26"/>
  <c r="Y14" i="26" s="1"/>
  <c r="O14" i="26"/>
  <c r="AH13" i="26"/>
  <c r="AG13" i="26"/>
  <c r="AF13" i="26"/>
  <c r="AE13" i="26"/>
  <c r="AB13" i="26"/>
  <c r="AA13" i="26"/>
  <c r="W13" i="26"/>
  <c r="O13" i="26"/>
  <c r="Q13" i="26" s="1"/>
  <c r="AJ12" i="26"/>
  <c r="AH12" i="26"/>
  <c r="AG12" i="26"/>
  <c r="AF12" i="26"/>
  <c r="AE12" i="26"/>
  <c r="AB12" i="26"/>
  <c r="AA12" i="26"/>
  <c r="W12" i="26"/>
  <c r="O12" i="26"/>
  <c r="AH11" i="26"/>
  <c r="AG11" i="26"/>
  <c r="AF11" i="26"/>
  <c r="AE11" i="26"/>
  <c r="AB11" i="26"/>
  <c r="AA11" i="26"/>
  <c r="W11" i="26"/>
  <c r="Y11" i="26" s="1"/>
  <c r="O11" i="26"/>
  <c r="Q11" i="26" s="1"/>
  <c r="AH10" i="26"/>
  <c r="AG10" i="26"/>
  <c r="AF10" i="26"/>
  <c r="AE10" i="26"/>
  <c r="AB10" i="26"/>
  <c r="AA10" i="26"/>
  <c r="W10" i="26"/>
  <c r="O10" i="26"/>
  <c r="Q10" i="26" s="1"/>
  <c r="R10" i="26" s="1"/>
  <c r="AH9" i="26"/>
  <c r="AG9" i="26"/>
  <c r="AF9" i="26"/>
  <c r="AJ9" i="26" s="1"/>
  <c r="AE9" i="26"/>
  <c r="AB9" i="26"/>
  <c r="AA9" i="26"/>
  <c r="W9" i="26"/>
  <c r="Y9" i="26" s="1"/>
  <c r="Z9" i="26" s="1"/>
  <c r="O9" i="26"/>
  <c r="AH8" i="26"/>
  <c r="AG8" i="26"/>
  <c r="AF8" i="26"/>
  <c r="AE8" i="26"/>
  <c r="AB8" i="26"/>
  <c r="AA8" i="26"/>
  <c r="W8" i="26"/>
  <c r="Y8" i="26" s="1"/>
  <c r="Z8" i="26" s="1"/>
  <c r="O8" i="26"/>
  <c r="Q8" i="26" s="1"/>
  <c r="R8" i="26" s="1"/>
  <c r="AH7" i="26"/>
  <c r="AG7" i="26"/>
  <c r="AF7" i="26"/>
  <c r="AE7" i="26"/>
  <c r="AB7" i="26"/>
  <c r="AA7" i="26"/>
  <c r="W7" i="26"/>
  <c r="Y7" i="26" s="1"/>
  <c r="Z7" i="26" s="1"/>
  <c r="O7" i="26"/>
  <c r="Q7" i="26" s="1"/>
  <c r="R7" i="26" s="1"/>
  <c r="AH6" i="26"/>
  <c r="AJ6" i="26" s="1"/>
  <c r="AG6" i="26"/>
  <c r="AF6" i="26"/>
  <c r="AE6" i="26"/>
  <c r="AB6" i="26"/>
  <c r="AA6" i="26"/>
  <c r="W6" i="26"/>
  <c r="O6" i="26"/>
  <c r="AH5" i="26"/>
  <c r="AG5" i="26"/>
  <c r="AF5" i="26"/>
  <c r="AJ5" i="26" s="1"/>
  <c r="AE5" i="26"/>
  <c r="AB5" i="26"/>
  <c r="AA5" i="26"/>
  <c r="W5" i="26"/>
  <c r="Y5" i="26" s="1"/>
  <c r="O5" i="26"/>
  <c r="AH4" i="26"/>
  <c r="AG4" i="26"/>
  <c r="AF4" i="26"/>
  <c r="AE4" i="26"/>
  <c r="AI4" i="26" s="1"/>
  <c r="AB4" i="26"/>
  <c r="AA4" i="26"/>
  <c r="W4" i="26"/>
  <c r="O4" i="26"/>
  <c r="Q4" i="26" s="1"/>
  <c r="D6" i="20"/>
  <c r="K5" i="20"/>
  <c r="G5" i="20"/>
  <c r="D5" i="20"/>
  <c r="AV5" i="12" l="1"/>
  <c r="BN5" i="12"/>
  <c r="CS5" i="12"/>
  <c r="AM5" i="12"/>
  <c r="X5" i="12"/>
  <c r="U4" i="12"/>
  <c r="AD4" i="12"/>
  <c r="BW4" i="12"/>
  <c r="CS4" i="12"/>
  <c r="AD5" i="12"/>
  <c r="AG4" i="12"/>
  <c r="CI5" i="12"/>
  <c r="L5" i="21"/>
  <c r="O5" i="12"/>
  <c r="U5" i="12"/>
  <c r="AJ84" i="26"/>
  <c r="AI176" i="26"/>
  <c r="AJ172" i="26"/>
  <c r="AJ174" i="26"/>
  <c r="AI184" i="26"/>
  <c r="AI301" i="26"/>
  <c r="AJ69" i="26"/>
  <c r="AJ87" i="26"/>
  <c r="AI206" i="26"/>
  <c r="AJ83" i="26"/>
  <c r="AJ91" i="26"/>
  <c r="AI101" i="26"/>
  <c r="AI109" i="26"/>
  <c r="AI117" i="26"/>
  <c r="AI121" i="26"/>
  <c r="AJ206" i="26"/>
  <c r="AI262" i="26"/>
  <c r="AI264" i="26"/>
  <c r="AI141" i="26"/>
  <c r="AI147" i="26"/>
  <c r="AJ298" i="26"/>
  <c r="AJ145" i="26"/>
  <c r="AI179" i="26"/>
  <c r="AI195" i="26"/>
  <c r="AI199" i="26"/>
  <c r="AI201" i="26"/>
  <c r="AI209" i="26"/>
  <c r="AI229" i="26"/>
  <c r="AJ94" i="26"/>
  <c r="AI96" i="26"/>
  <c r="AI120" i="26"/>
  <c r="AI126" i="26"/>
  <c r="AI136" i="26"/>
  <c r="BE5" i="12"/>
  <c r="BW5" i="12"/>
  <c r="CF5" i="12"/>
  <c r="AG5" i="12"/>
  <c r="E5" i="21"/>
  <c r="AP5" i="12"/>
  <c r="AY5" i="12"/>
  <c r="BH5" i="12"/>
  <c r="BQ5" i="12"/>
  <c r="CF4" i="12"/>
  <c r="AM4" i="12"/>
  <c r="CO4" i="12"/>
  <c r="AV4" i="12"/>
  <c r="BE4" i="12"/>
  <c r="L4" i="21"/>
  <c r="BN4" i="12"/>
  <c r="X4" i="12"/>
  <c r="BH4" i="12"/>
  <c r="E4" i="21"/>
  <c r="BQ4" i="12"/>
  <c r="AP4" i="12"/>
  <c r="BZ4" i="12"/>
  <c r="O4" i="12"/>
  <c r="AY4" i="12"/>
  <c r="AI104" i="26"/>
  <c r="AI112" i="26"/>
  <c r="AI6" i="26"/>
  <c r="AI8" i="26"/>
  <c r="AI12" i="26"/>
  <c r="AJ108" i="26"/>
  <c r="AJ140" i="26"/>
  <c r="AJ142" i="26"/>
  <c r="AJ144" i="26"/>
  <c r="AJ148" i="26"/>
  <c r="AJ152" i="26"/>
  <c r="AI22" i="26"/>
  <c r="AI24" i="26"/>
  <c r="AI59" i="26"/>
  <c r="AJ10" i="26"/>
  <c r="AJ28" i="26"/>
  <c r="AI40" i="26"/>
  <c r="AI42" i="26"/>
  <c r="AI44" i="26"/>
  <c r="AI46" i="26"/>
  <c r="AI123" i="26"/>
  <c r="AI218" i="26"/>
  <c r="AJ297" i="26"/>
  <c r="AJ42" i="26"/>
  <c r="AJ50" i="26"/>
  <c r="AI54" i="26"/>
  <c r="AI56" i="26"/>
  <c r="AI60" i="26"/>
  <c r="AI64" i="26"/>
  <c r="AI137" i="26"/>
  <c r="AJ58" i="26"/>
  <c r="AJ60" i="26"/>
  <c r="AJ62" i="26"/>
  <c r="AJ121" i="26"/>
  <c r="AJ149" i="26"/>
  <c r="AI155" i="26"/>
  <c r="AI157" i="26"/>
  <c r="AI163" i="26"/>
  <c r="AI248" i="26"/>
  <c r="AI19" i="26"/>
  <c r="AI33" i="26"/>
  <c r="AJ74" i="26"/>
  <c r="AJ76" i="26"/>
  <c r="AJ167" i="26"/>
  <c r="AJ169" i="26"/>
  <c r="AI189" i="26"/>
  <c r="AI284" i="26"/>
  <c r="Q300" i="26"/>
  <c r="R300" i="26" s="1"/>
  <c r="AJ25" i="26"/>
  <c r="AJ27" i="26"/>
  <c r="AJ33" i="26"/>
  <c r="AJ35" i="26"/>
  <c r="AJ39" i="26"/>
  <c r="AJ88" i="26"/>
  <c r="AI90" i="26"/>
  <c r="AJ179" i="26"/>
  <c r="AJ185" i="26"/>
  <c r="AJ191" i="26"/>
  <c r="AI193" i="26"/>
  <c r="AI286" i="26"/>
  <c r="AJ296" i="26"/>
  <c r="AJ257" i="26"/>
  <c r="AJ49" i="26"/>
  <c r="AJ51" i="26"/>
  <c r="AI61" i="26"/>
  <c r="AI65" i="26"/>
  <c r="AJ90" i="26"/>
  <c r="AJ127" i="26"/>
  <c r="AI133" i="26"/>
  <c r="AI135" i="26"/>
  <c r="Q149" i="26"/>
  <c r="R149" i="26" s="1"/>
  <c r="AI158" i="26"/>
  <c r="AI160" i="26"/>
  <c r="AI162" i="26"/>
  <c r="AI177" i="26"/>
  <c r="AI200" i="26"/>
  <c r="AI260" i="26"/>
  <c r="AJ55" i="26"/>
  <c r="AI69" i="26"/>
  <c r="AJ92" i="26"/>
  <c r="AJ135" i="26"/>
  <c r="AJ158" i="26"/>
  <c r="AJ160" i="26"/>
  <c r="Q176" i="26"/>
  <c r="R176" i="26" s="1"/>
  <c r="AC176" i="26" s="1"/>
  <c r="AJ196" i="26"/>
  <c r="AJ200" i="26"/>
  <c r="AJ233" i="26"/>
  <c r="AI237" i="26"/>
  <c r="AI293" i="26"/>
  <c r="AI9" i="26"/>
  <c r="AJ15" i="26"/>
  <c r="AJ19" i="26"/>
  <c r="R54" i="26"/>
  <c r="AI77" i="26"/>
  <c r="AI102" i="26"/>
  <c r="AI106" i="26"/>
  <c r="AI108" i="26"/>
  <c r="AJ137" i="26"/>
  <c r="AJ168" i="26"/>
  <c r="AI170" i="26"/>
  <c r="AJ181" i="26"/>
  <c r="AJ183" i="26"/>
  <c r="AJ291" i="26"/>
  <c r="AJ21" i="26"/>
  <c r="AJ23" i="26"/>
  <c r="AI79" i="26"/>
  <c r="AI81" i="26"/>
  <c r="AI85" i="26"/>
  <c r="AI98" i="26"/>
  <c r="AJ106" i="26"/>
  <c r="AI118" i="26"/>
  <c r="AC132" i="26"/>
  <c r="AJ143" i="26"/>
  <c r="Z155" i="26"/>
  <c r="AI166" i="26"/>
  <c r="AI174" i="26"/>
  <c r="AI185" i="26"/>
  <c r="Z230" i="26"/>
  <c r="AJ247" i="26"/>
  <c r="AI249" i="26"/>
  <c r="AI253" i="26"/>
  <c r="AI255" i="26"/>
  <c r="AI276" i="26"/>
  <c r="AJ295" i="26"/>
  <c r="AI280" i="26"/>
  <c r="AI124" i="26"/>
  <c r="AJ199" i="26"/>
  <c r="Q138" i="26"/>
  <c r="R138" i="26" s="1"/>
  <c r="AI278" i="26"/>
  <c r="AJ222" i="26"/>
  <c r="AI16" i="26"/>
  <c r="AI58" i="26"/>
  <c r="R90" i="26"/>
  <c r="AI91" i="26"/>
  <c r="AI99" i="26"/>
  <c r="AI169" i="26"/>
  <c r="AJ193" i="26"/>
  <c r="AJ238" i="26"/>
  <c r="Q260" i="26"/>
  <c r="R260" i="26" s="1"/>
  <c r="AC260" i="26" s="1"/>
  <c r="AJ263" i="26"/>
  <c r="AJ265" i="26"/>
  <c r="AJ267" i="26"/>
  <c r="AJ240" i="26"/>
  <c r="AJ242" i="26"/>
  <c r="AI10" i="26"/>
  <c r="AJ161" i="26"/>
  <c r="Y177" i="26"/>
  <c r="Z177" i="26" s="1"/>
  <c r="Z260" i="26"/>
  <c r="Z171" i="26"/>
  <c r="AJ54" i="26"/>
  <c r="AJ24" i="26"/>
  <c r="AI45" i="26"/>
  <c r="AI186" i="26"/>
  <c r="AI188" i="26"/>
  <c r="AI258" i="26"/>
  <c r="AI294" i="26"/>
  <c r="AI26" i="26"/>
  <c r="AJ82" i="26"/>
  <c r="AJ117" i="26"/>
  <c r="AI119" i="26"/>
  <c r="AJ26" i="26"/>
  <c r="AI28" i="26"/>
  <c r="AI32" i="26"/>
  <c r="AI47" i="26"/>
  <c r="Z71" i="26"/>
  <c r="AC71" i="26" s="1"/>
  <c r="AJ109" i="26"/>
  <c r="AI113" i="26"/>
  <c r="AI152" i="26"/>
  <c r="AI173" i="26"/>
  <c r="AJ186" i="26"/>
  <c r="AI190" i="26"/>
  <c r="AI221" i="26"/>
  <c r="AI223" i="26"/>
  <c r="AI227" i="26"/>
  <c r="AI296" i="26"/>
  <c r="AI298" i="26"/>
  <c r="AI97" i="26"/>
  <c r="Z150" i="26"/>
  <c r="R152" i="26"/>
  <c r="AI153" i="26"/>
  <c r="Y157" i="26"/>
  <c r="Z157" i="26" s="1"/>
  <c r="Z237" i="26"/>
  <c r="AJ270" i="26"/>
  <c r="AI7" i="26"/>
  <c r="R15" i="26"/>
  <c r="AJ16" i="26"/>
  <c r="AI20" i="26"/>
  <c r="AI25" i="26"/>
  <c r="AI41" i="26"/>
  <c r="R58" i="26"/>
  <c r="Q248" i="26"/>
  <c r="R248" i="26" s="1"/>
  <c r="AC248" i="26" s="1"/>
  <c r="Y262" i="26"/>
  <c r="Z262" i="26" s="1"/>
  <c r="AJ279" i="26"/>
  <c r="AJ300" i="26"/>
  <c r="AJ7" i="26"/>
  <c r="Q15" i="26"/>
  <c r="AI50" i="26"/>
  <c r="Q58" i="26"/>
  <c r="AI63" i="26"/>
  <c r="AJ81" i="26"/>
  <c r="Z96" i="26"/>
  <c r="AI114" i="26"/>
  <c r="Y139" i="26"/>
  <c r="Z139" i="26" s="1"/>
  <c r="AJ231" i="26"/>
  <c r="Q259" i="26"/>
  <c r="R259" i="26" s="1"/>
  <c r="Q264" i="26"/>
  <c r="R264" i="26" s="1"/>
  <c r="AI283" i="26"/>
  <c r="AI292" i="26"/>
  <c r="AI302" i="26"/>
  <c r="Z11" i="26"/>
  <c r="R42" i="26"/>
  <c r="AI116" i="26"/>
  <c r="AJ153" i="26"/>
  <c r="AC164" i="26"/>
  <c r="AI181" i="26"/>
  <c r="AJ202" i="26"/>
  <c r="AI211" i="26"/>
  <c r="Q280" i="26"/>
  <c r="R280" i="26" s="1"/>
  <c r="Z294" i="26"/>
  <c r="AI297" i="26"/>
  <c r="AJ302" i="26"/>
  <c r="AJ20" i="26"/>
  <c r="AI29" i="26"/>
  <c r="AI31" i="26"/>
  <c r="Q42" i="26"/>
  <c r="AJ52" i="26"/>
  <c r="Z127" i="26"/>
  <c r="AC127" i="26" s="1"/>
  <c r="Y145" i="26"/>
  <c r="Z145" i="26" s="1"/>
  <c r="Q159" i="26"/>
  <c r="R159" i="26" s="1"/>
  <c r="AJ209" i="26"/>
  <c r="AJ211" i="26"/>
  <c r="AI220" i="26"/>
  <c r="Q236" i="26"/>
  <c r="R236" i="26" s="1"/>
  <c r="AJ237" i="26"/>
  <c r="AI257" i="26"/>
  <c r="AI269" i="26"/>
  <c r="AI285" i="26"/>
  <c r="AJ22" i="26"/>
  <c r="AJ31" i="26"/>
  <c r="AJ65" i="26"/>
  <c r="AJ85" i="26"/>
  <c r="AI105" i="26"/>
  <c r="AI125" i="26"/>
  <c r="R131" i="26"/>
  <c r="AI139" i="26"/>
  <c r="Y173" i="26"/>
  <c r="Z173" i="26" s="1"/>
  <c r="Q175" i="26"/>
  <c r="R175" i="26" s="1"/>
  <c r="AJ215" i="26"/>
  <c r="AI222" i="26"/>
  <c r="AI228" i="26"/>
  <c r="AI239" i="26"/>
  <c r="AJ262" i="26"/>
  <c r="AJ269" i="26"/>
  <c r="Q296" i="26"/>
  <c r="R296" i="26" s="1"/>
  <c r="Z301" i="26"/>
  <c r="AI76" i="26"/>
  <c r="Q131" i="26"/>
  <c r="AJ190" i="26"/>
  <c r="AJ224" i="26"/>
  <c r="AJ226" i="26"/>
  <c r="AJ239" i="26"/>
  <c r="AJ248" i="26"/>
  <c r="AI259" i="26"/>
  <c r="R268" i="26"/>
  <c r="AJ271" i="26"/>
  <c r="Z296" i="26"/>
  <c r="Z23" i="26"/>
  <c r="AI145" i="26"/>
  <c r="AI178" i="26"/>
  <c r="R184" i="26"/>
  <c r="Q196" i="26"/>
  <c r="R196" i="26" s="1"/>
  <c r="R212" i="26"/>
  <c r="AC212" i="26" s="1"/>
  <c r="Y245" i="26"/>
  <c r="Z245" i="26" s="1"/>
  <c r="Z261" i="26"/>
  <c r="AC261" i="26" s="1"/>
  <c r="Q268" i="26"/>
  <c r="Q275" i="26"/>
  <c r="R275" i="26" s="1"/>
  <c r="AJ278" i="26"/>
  <c r="R148" i="26"/>
  <c r="Y23" i="26"/>
  <c r="Q55" i="26"/>
  <c r="R55" i="26" s="1"/>
  <c r="Y64" i="26"/>
  <c r="Z64" i="26" s="1"/>
  <c r="AJ89" i="26"/>
  <c r="AC104" i="26"/>
  <c r="Q106" i="26"/>
  <c r="R106" i="26" s="1"/>
  <c r="AI129" i="26"/>
  <c r="Q133" i="26"/>
  <c r="R133" i="26" s="1"/>
  <c r="AJ136" i="26"/>
  <c r="Q163" i="26"/>
  <c r="R163" i="26" s="1"/>
  <c r="AJ171" i="26"/>
  <c r="AJ230" i="26"/>
  <c r="AJ232" i="26"/>
  <c r="AI243" i="26"/>
  <c r="AJ250" i="26"/>
  <c r="AJ264" i="26"/>
  <c r="AJ294" i="26"/>
  <c r="AJ93" i="26"/>
  <c r="R88" i="26"/>
  <c r="AC88" i="26" s="1"/>
  <c r="AJ147" i="26"/>
  <c r="AJ154" i="26"/>
  <c r="AJ159" i="26"/>
  <c r="AI164" i="26"/>
  <c r="Q170" i="26"/>
  <c r="R170" i="26" s="1"/>
  <c r="AJ173" i="26"/>
  <c r="AI175" i="26"/>
  <c r="Y221" i="26"/>
  <c r="Z221" i="26" s="1"/>
  <c r="AI230" i="26"/>
  <c r="AI232" i="26"/>
  <c r="R240" i="26"/>
  <c r="AI252" i="26"/>
  <c r="AI266" i="26"/>
  <c r="R272" i="26"/>
  <c r="AI273" i="26"/>
  <c r="AJ280" i="26"/>
  <c r="R288" i="26"/>
  <c r="AI291" i="26"/>
  <c r="Y32" i="26"/>
  <c r="Z32" i="26" s="1"/>
  <c r="AJ53" i="26"/>
  <c r="Y75" i="26"/>
  <c r="Z75" i="26" s="1"/>
  <c r="AJ80" i="26"/>
  <c r="AI131" i="26"/>
  <c r="Y133" i="26"/>
  <c r="Z133" i="26" s="1"/>
  <c r="AI161" i="26"/>
  <c r="AJ175" i="26"/>
  <c r="R186" i="26"/>
  <c r="AJ189" i="26"/>
  <c r="Z193" i="26"/>
  <c r="AI210" i="26"/>
  <c r="AI254" i="26"/>
  <c r="AI256" i="26"/>
  <c r="AJ282" i="26"/>
  <c r="AJ301" i="26"/>
  <c r="AJ37" i="26"/>
  <c r="Z48" i="26"/>
  <c r="AJ73" i="26"/>
  <c r="R79" i="26"/>
  <c r="AC79" i="26" s="1"/>
  <c r="AJ113" i="26"/>
  <c r="AJ124" i="26"/>
  <c r="AJ131" i="26"/>
  <c r="AI149" i="26"/>
  <c r="AJ156" i="26"/>
  <c r="AJ166" i="26"/>
  <c r="AI168" i="26"/>
  <c r="AI196" i="26"/>
  <c r="AI203" i="26"/>
  <c r="AJ219" i="26"/>
  <c r="AJ245" i="26"/>
  <c r="AI247" i="26"/>
  <c r="AJ254" i="26"/>
  <c r="AJ256" i="26"/>
  <c r="AI261" i="26"/>
  <c r="AI268" i="26"/>
  <c r="AI275" i="26"/>
  <c r="AC277" i="26"/>
  <c r="AC293" i="26"/>
  <c r="AJ30" i="26"/>
  <c r="AJ44" i="26"/>
  <c r="R72" i="26"/>
  <c r="AC72" i="26" s="1"/>
  <c r="Q160" i="26"/>
  <c r="R160" i="26" s="1"/>
  <c r="AC160" i="26" s="1"/>
  <c r="R181" i="26"/>
  <c r="Z244" i="26"/>
  <c r="Y265" i="26"/>
  <c r="Z265" i="26" s="1"/>
  <c r="Z128" i="26"/>
  <c r="AC128" i="26" s="1"/>
  <c r="Z153" i="26"/>
  <c r="AI198" i="26"/>
  <c r="AI214" i="26"/>
  <c r="AI263" i="26"/>
  <c r="R40" i="26"/>
  <c r="AC40" i="26" s="1"/>
  <c r="Z43" i="26"/>
  <c r="AI48" i="26"/>
  <c r="AJ86" i="26"/>
  <c r="AI88" i="26"/>
  <c r="AI95" i="26"/>
  <c r="AJ170" i="26"/>
  <c r="AI172" i="26"/>
  <c r="Z181" i="26"/>
  <c r="AJ184" i="26"/>
  <c r="AI205" i="26"/>
  <c r="Q211" i="26"/>
  <c r="R211" i="26" s="1"/>
  <c r="Y292" i="26"/>
  <c r="Z292" i="26" s="1"/>
  <c r="AC8" i="26"/>
  <c r="AC228" i="26"/>
  <c r="AC7" i="26"/>
  <c r="AI5" i="26"/>
  <c r="AI21" i="26"/>
  <c r="AI30" i="26"/>
  <c r="AJ34" i="26"/>
  <c r="AJ36" i="26"/>
  <c r="Z37" i="26"/>
  <c r="AJ38" i="26"/>
  <c r="Q39" i="26"/>
  <c r="R39" i="26" s="1"/>
  <c r="AJ43" i="26"/>
  <c r="AI55" i="26"/>
  <c r="Y57" i="26"/>
  <c r="Z57" i="26" s="1"/>
  <c r="R59" i="26"/>
  <c r="AI62" i="26"/>
  <c r="AJ66" i="26"/>
  <c r="AJ68" i="26"/>
  <c r="Z69" i="26"/>
  <c r="AJ70" i="26"/>
  <c r="AJ72" i="26"/>
  <c r="Y80" i="26"/>
  <c r="Z80" i="26" s="1"/>
  <c r="Z92" i="26"/>
  <c r="Z94" i="26"/>
  <c r="AJ95" i="26"/>
  <c r="AJ107" i="26"/>
  <c r="AI111" i="26"/>
  <c r="AI115" i="26"/>
  <c r="AJ123" i="26"/>
  <c r="AI134" i="26"/>
  <c r="R135" i="26"/>
  <c r="AI144" i="26"/>
  <c r="AI146" i="26"/>
  <c r="Y148" i="26"/>
  <c r="Z148" i="26" s="1"/>
  <c r="R161" i="26"/>
  <c r="Y166" i="26"/>
  <c r="Z166" i="26" s="1"/>
  <c r="Q172" i="26"/>
  <c r="R172" i="26" s="1"/>
  <c r="AI182" i="26"/>
  <c r="R185" i="26"/>
  <c r="AI197" i="26"/>
  <c r="Y213" i="26"/>
  <c r="Z213" i="26" s="1"/>
  <c r="AC213" i="26" s="1"/>
  <c r="R221" i="26"/>
  <c r="Q227" i="26"/>
  <c r="R227" i="26" s="1"/>
  <c r="Y249" i="26"/>
  <c r="Z249" i="26" s="1"/>
  <c r="R257" i="26"/>
  <c r="AC257" i="26" s="1"/>
  <c r="Y264" i="26"/>
  <c r="Z264" i="26" s="1"/>
  <c r="AI271" i="26"/>
  <c r="Q279" i="26"/>
  <c r="R279" i="26" s="1"/>
  <c r="Z286" i="26"/>
  <c r="AJ289" i="26"/>
  <c r="Z290" i="26"/>
  <c r="Q292" i="26"/>
  <c r="R292" i="26" s="1"/>
  <c r="R297" i="26"/>
  <c r="AC297" i="26" s="1"/>
  <c r="R253" i="26"/>
  <c r="Z15" i="26"/>
  <c r="R27" i="26"/>
  <c r="AC27" i="26" s="1"/>
  <c r="AI34" i="26"/>
  <c r="AI43" i="26"/>
  <c r="R44" i="26"/>
  <c r="R52" i="26"/>
  <c r="AC52" i="26" s="1"/>
  <c r="AI66" i="26"/>
  <c r="AI107" i="26"/>
  <c r="AJ115" i="26"/>
  <c r="Z116" i="26"/>
  <c r="Z170" i="26"/>
  <c r="AJ243" i="26"/>
  <c r="AC87" i="26"/>
  <c r="AJ188" i="26"/>
  <c r="AI192" i="26"/>
  <c r="AI194" i="26"/>
  <c r="Y196" i="26"/>
  <c r="Z196" i="26" s="1"/>
  <c r="AJ203" i="26"/>
  <c r="AI207" i="26"/>
  <c r="Z210" i="26"/>
  <c r="Y225" i="26"/>
  <c r="Z225" i="26" s="1"/>
  <c r="AJ228" i="26"/>
  <c r="Z238" i="26"/>
  <c r="AJ241" i="26"/>
  <c r="Z242" i="26"/>
  <c r="Q244" i="26"/>
  <c r="R244" i="26" s="1"/>
  <c r="Y253" i="26"/>
  <c r="Z253" i="26" s="1"/>
  <c r="AJ260" i="26"/>
  <c r="AJ293" i="26"/>
  <c r="AI23" i="26"/>
  <c r="Q31" i="26"/>
  <c r="R31" i="26" s="1"/>
  <c r="AJ32" i="26"/>
  <c r="Y39" i="26"/>
  <c r="Z39" i="26" s="1"/>
  <c r="AJ47" i="26"/>
  <c r="Q56" i="26"/>
  <c r="R56" i="26" s="1"/>
  <c r="AC56" i="26" s="1"/>
  <c r="Y59" i="26"/>
  <c r="Z59" i="26" s="1"/>
  <c r="Q61" i="26"/>
  <c r="R61" i="26" s="1"/>
  <c r="Q63" i="26"/>
  <c r="R63" i="26" s="1"/>
  <c r="AJ64" i="26"/>
  <c r="AJ78" i="26"/>
  <c r="AI82" i="26"/>
  <c r="Y85" i="26"/>
  <c r="Z85" i="26" s="1"/>
  <c r="AI100" i="26"/>
  <c r="Y108" i="26"/>
  <c r="Z108" i="26" s="1"/>
  <c r="R112" i="26"/>
  <c r="AJ129" i="26"/>
  <c r="AI138" i="26"/>
  <c r="Q143" i="26"/>
  <c r="R143" i="26" s="1"/>
  <c r="Q145" i="26"/>
  <c r="R145" i="26" s="1"/>
  <c r="Q147" i="26"/>
  <c r="R147" i="26" s="1"/>
  <c r="Q154" i="26"/>
  <c r="R154" i="26" s="1"/>
  <c r="AJ157" i="26"/>
  <c r="Y161" i="26"/>
  <c r="Z161" i="26" s="1"/>
  <c r="AJ164" i="26"/>
  <c r="Y185" i="26"/>
  <c r="Z185" i="26" s="1"/>
  <c r="AJ192" i="26"/>
  <c r="AJ205" i="26"/>
  <c r="AJ207" i="26"/>
  <c r="AI245" i="26"/>
  <c r="AJ275" i="26"/>
  <c r="AI282" i="26"/>
  <c r="AJ284" i="26"/>
  <c r="AI295" i="26"/>
  <c r="Q301" i="26"/>
  <c r="R301" i="26" s="1"/>
  <c r="R225" i="26"/>
  <c r="Q6" i="26"/>
  <c r="R6" i="26" s="1"/>
  <c r="R20" i="26"/>
  <c r="AC20" i="26" s="1"/>
  <c r="AI37" i="26"/>
  <c r="AJ40" i="26"/>
  <c r="Y44" i="26"/>
  <c r="Z44" i="26" s="1"/>
  <c r="AJ45" i="26"/>
  <c r="Q46" i="26"/>
  <c r="R46" i="26" s="1"/>
  <c r="AC46" i="26" s="1"/>
  <c r="Z61" i="26"/>
  <c r="R75" i="26"/>
  <c r="AI92" i="26"/>
  <c r="AI94" i="26"/>
  <c r="AJ98" i="26"/>
  <c r="AJ100" i="26"/>
  <c r="Z101" i="26"/>
  <c r="AJ102" i="26"/>
  <c r="AJ104" i="26"/>
  <c r="Y110" i="26"/>
  <c r="Z110" i="26" s="1"/>
  <c r="AC110" i="26" s="1"/>
  <c r="AJ119" i="26"/>
  <c r="Z120" i="26"/>
  <c r="Z130" i="26"/>
  <c r="AJ138" i="26"/>
  <c r="AI148" i="26"/>
  <c r="AI159" i="26"/>
  <c r="AJ177" i="26"/>
  <c r="Z178" i="26"/>
  <c r="Q189" i="26"/>
  <c r="R189" i="26" s="1"/>
  <c r="R193" i="26"/>
  <c r="AI213" i="26"/>
  <c r="AI251" i="26"/>
  <c r="Y266" i="26"/>
  <c r="Z266" i="26" s="1"/>
  <c r="AC266" i="26" s="1"/>
  <c r="Z270" i="26"/>
  <c r="AJ273" i="26"/>
  <c r="Z274" i="26"/>
  <c r="AI13" i="26"/>
  <c r="AJ17" i="26"/>
  <c r="AI35" i="26"/>
  <c r="AJ57" i="26"/>
  <c r="Z63" i="26"/>
  <c r="AI67" i="26"/>
  <c r="AJ213" i="26"/>
  <c r="AI217" i="26"/>
  <c r="AI219" i="26"/>
  <c r="AJ236" i="26"/>
  <c r="AJ251" i="26"/>
  <c r="Y29" i="26"/>
  <c r="Z29" i="26" s="1"/>
  <c r="Y31" i="26"/>
  <c r="Z31" i="26" s="1"/>
  <c r="Y46" i="26"/>
  <c r="Z46" i="26" s="1"/>
  <c r="AI57" i="26"/>
  <c r="Y63" i="26"/>
  <c r="Q77" i="26"/>
  <c r="R77" i="26" s="1"/>
  <c r="Y89" i="26"/>
  <c r="Z89" i="26" s="1"/>
  <c r="Y103" i="26"/>
  <c r="Z103" i="26" s="1"/>
  <c r="AC103" i="26" s="1"/>
  <c r="Y154" i="26"/>
  <c r="Z154" i="26" s="1"/>
  <c r="Z158" i="26"/>
  <c r="Y189" i="26"/>
  <c r="Z189" i="26" s="1"/>
  <c r="Z202" i="26"/>
  <c r="AC202" i="26" s="1"/>
  <c r="Z206" i="26"/>
  <c r="AI225" i="26"/>
  <c r="AJ234" i="26"/>
  <c r="AI240" i="26"/>
  <c r="AI242" i="26"/>
  <c r="Y281" i="26"/>
  <c r="Z281" i="26" s="1"/>
  <c r="Q285" i="26"/>
  <c r="R285" i="26" s="1"/>
  <c r="R289" i="26"/>
  <c r="AC24" i="26"/>
  <c r="AI39" i="26"/>
  <c r="AJ71" i="26"/>
  <c r="AI83" i="26"/>
  <c r="Q91" i="26"/>
  <c r="R91" i="26" s="1"/>
  <c r="AC91" i="26" s="1"/>
  <c r="Q95" i="26"/>
  <c r="R95" i="26" s="1"/>
  <c r="AC95" i="26" s="1"/>
  <c r="AJ96" i="26"/>
  <c r="AI110" i="26"/>
  <c r="AI128" i="26"/>
  <c r="AJ133" i="26"/>
  <c r="AJ150" i="26"/>
  <c r="Y276" i="26"/>
  <c r="Z276" i="26" s="1"/>
  <c r="AC276" i="26" s="1"/>
  <c r="AI279" i="26"/>
  <c r="AJ290" i="26"/>
  <c r="AI299" i="26"/>
  <c r="AJ11" i="26"/>
  <c r="AI11" i="26"/>
  <c r="AJ13" i="26"/>
  <c r="Q14" i="26"/>
  <c r="R14" i="26" s="1"/>
  <c r="R36" i="26"/>
  <c r="AC36" i="26" s="1"/>
  <c r="R43" i="26"/>
  <c r="AJ59" i="26"/>
  <c r="R68" i="26"/>
  <c r="AC68" i="26" s="1"/>
  <c r="AI87" i="26"/>
  <c r="Q93" i="26"/>
  <c r="R93" i="26" s="1"/>
  <c r="R107" i="26"/>
  <c r="AC107" i="26" s="1"/>
  <c r="AJ110" i="26"/>
  <c r="AJ112" i="26"/>
  <c r="AJ141" i="26"/>
  <c r="AI143" i="26"/>
  <c r="AI150" i="26"/>
  <c r="R153" i="26"/>
  <c r="Y165" i="26"/>
  <c r="Z165" i="26" s="1"/>
  <c r="AC165" i="26" s="1"/>
  <c r="Y180" i="26"/>
  <c r="Z180" i="26" s="1"/>
  <c r="AC180" i="26" s="1"/>
  <c r="AI208" i="26"/>
  <c r="Y214" i="26"/>
  <c r="Z214" i="26" s="1"/>
  <c r="Q220" i="26"/>
  <c r="R220" i="26" s="1"/>
  <c r="Y233" i="26"/>
  <c r="Z233" i="26" s="1"/>
  <c r="Q237" i="26"/>
  <c r="R237" i="26" s="1"/>
  <c r="AJ266" i="26"/>
  <c r="AI272" i="26"/>
  <c r="AI274" i="26"/>
  <c r="Y285" i="26"/>
  <c r="Z285" i="26" s="1"/>
  <c r="AJ299" i="26"/>
  <c r="AI154" i="26"/>
  <c r="AI156" i="26"/>
  <c r="AJ176" i="26"/>
  <c r="AI187" i="26"/>
  <c r="AJ198" i="26"/>
  <c r="AI204" i="26"/>
  <c r="AJ208" i="26"/>
  <c r="AJ225" i="26"/>
  <c r="Z226" i="26"/>
  <c r="AI231" i="26"/>
  <c r="Q241" i="26"/>
  <c r="R241" i="26" s="1"/>
  <c r="AC241" i="26" s="1"/>
  <c r="Q243" i="26"/>
  <c r="R243" i="26" s="1"/>
  <c r="AI244" i="26"/>
  <c r="Z250" i="26"/>
  <c r="AC250" i="26" s="1"/>
  <c r="AJ259" i="26"/>
  <c r="R269" i="26"/>
  <c r="AJ272" i="26"/>
  <c r="Y289" i="26"/>
  <c r="Z289" i="26" s="1"/>
  <c r="AC192" i="26"/>
  <c r="Y12" i="26"/>
  <c r="Z12" i="26" s="1"/>
  <c r="Y16" i="26"/>
  <c r="Z16" i="26" s="1"/>
  <c r="AI27" i="26"/>
  <c r="R28" i="26"/>
  <c r="AC28" i="26" s="1"/>
  <c r="AJ46" i="26"/>
  <c r="Y53" i="26"/>
  <c r="Z53" i="26" s="1"/>
  <c r="Q60" i="26"/>
  <c r="R60" i="26" s="1"/>
  <c r="R62" i="26"/>
  <c r="AJ63" i="26"/>
  <c r="AI73" i="26"/>
  <c r="R84" i="26"/>
  <c r="AC84" i="26" s="1"/>
  <c r="Q86" i="26"/>
  <c r="R86" i="26" s="1"/>
  <c r="AI103" i="26"/>
  <c r="R109" i="26"/>
  <c r="Q111" i="26"/>
  <c r="R111" i="26" s="1"/>
  <c r="AC111" i="26" s="1"/>
  <c r="Q115" i="26"/>
  <c r="R115" i="26" s="1"/>
  <c r="AC115" i="26" s="1"/>
  <c r="Z117" i="26"/>
  <c r="AC117" i="26" s="1"/>
  <c r="AJ118" i="26"/>
  <c r="Z125" i="26"/>
  <c r="Y134" i="26"/>
  <c r="Z134" i="26" s="1"/>
  <c r="Z136" i="26"/>
  <c r="AC136" i="26" s="1"/>
  <c r="Y149" i="26"/>
  <c r="Z149" i="26" s="1"/>
  <c r="Z162" i="26"/>
  <c r="R177" i="26"/>
  <c r="AJ187" i="26"/>
  <c r="AI191" i="26"/>
  <c r="R201" i="26"/>
  <c r="AC201" i="26" s="1"/>
  <c r="AI202" i="26"/>
  <c r="AJ204" i="26"/>
  <c r="R209" i="26"/>
  <c r="AC209" i="26" s="1"/>
  <c r="AI212" i="26"/>
  <c r="Y226" i="26"/>
  <c r="AJ244" i="26"/>
  <c r="Z254" i="26"/>
  <c r="Z258" i="26"/>
  <c r="R273" i="26"/>
  <c r="AC273" i="26" s="1"/>
  <c r="AJ61" i="26"/>
  <c r="AJ120" i="26"/>
  <c r="AC94" i="26"/>
  <c r="AH304" i="26"/>
  <c r="Z5" i="26"/>
  <c r="AJ8" i="26"/>
  <c r="AI14" i="26"/>
  <c r="AJ18" i="26"/>
  <c r="Z21" i="26"/>
  <c r="Q23" i="26"/>
  <c r="R23" i="26" s="1"/>
  <c r="Z28" i="26"/>
  <c r="AJ29" i="26"/>
  <c r="Q30" i="26"/>
  <c r="R30" i="26" s="1"/>
  <c r="Q45" i="26"/>
  <c r="R45" i="26" s="1"/>
  <c r="AC45" i="26" s="1"/>
  <c r="Q47" i="26"/>
  <c r="R47" i="26" s="1"/>
  <c r="AJ48" i="26"/>
  <c r="Y55" i="26"/>
  <c r="Z55" i="26" s="1"/>
  <c r="AJ56" i="26"/>
  <c r="Y60" i="26"/>
  <c r="Z60" i="26" s="1"/>
  <c r="Z62" i="26"/>
  <c r="AJ75" i="26"/>
  <c r="AJ79" i="26"/>
  <c r="AI89" i="26"/>
  <c r="AI93" i="26"/>
  <c r="R100" i="26"/>
  <c r="AC100" i="26" s="1"/>
  <c r="Q102" i="26"/>
  <c r="R102" i="26" s="1"/>
  <c r="Y113" i="26"/>
  <c r="Z113" i="26" s="1"/>
  <c r="Y129" i="26"/>
  <c r="Z129" i="26" s="1"/>
  <c r="AI132" i="26"/>
  <c r="AJ139" i="26"/>
  <c r="Y144" i="26"/>
  <c r="Z144" i="26" s="1"/>
  <c r="AC144" i="26" s="1"/>
  <c r="Z146" i="26"/>
  <c r="AI151" i="26"/>
  <c r="Q157" i="26"/>
  <c r="R157" i="26" s="1"/>
  <c r="AI165" i="26"/>
  <c r="AI180" i="26"/>
  <c r="Q188" i="26"/>
  <c r="R188" i="26" s="1"/>
  <c r="Y197" i="26"/>
  <c r="Z197" i="26" s="1"/>
  <c r="AC197" i="26" s="1"/>
  <c r="Q205" i="26"/>
  <c r="R205" i="26" s="1"/>
  <c r="AC205" i="26" s="1"/>
  <c r="Y222" i="26"/>
  <c r="Z222" i="26" s="1"/>
  <c r="AJ229" i="26"/>
  <c r="AI233" i="26"/>
  <c r="AI235" i="26"/>
  <c r="Q245" i="26"/>
  <c r="R245" i="26" s="1"/>
  <c r="AJ246" i="26"/>
  <c r="AJ261" i="26"/>
  <c r="Y269" i="26"/>
  <c r="Z269" i="26" s="1"/>
  <c r="AJ276" i="26"/>
  <c r="Y280" i="26"/>
  <c r="Z280" i="26" s="1"/>
  <c r="AI287" i="26"/>
  <c r="Q295" i="26"/>
  <c r="R295" i="26" s="1"/>
  <c r="Z298" i="26"/>
  <c r="AC298" i="26" s="1"/>
  <c r="R11" i="26"/>
  <c r="AJ14" i="26"/>
  <c r="AI18" i="26"/>
  <c r="AI36" i="26"/>
  <c r="AI38" i="26"/>
  <c r="AJ41" i="26"/>
  <c r="Z45" i="26"/>
  <c r="AI53" i="26"/>
  <c r="AI68" i="26"/>
  <c r="AI70" i="26"/>
  <c r="AI75" i="26"/>
  <c r="AJ77" i="26"/>
  <c r="AJ97" i="26"/>
  <c r="AJ105" i="26"/>
  <c r="AJ132" i="26"/>
  <c r="AJ151" i="26"/>
  <c r="AJ165" i="26"/>
  <c r="AI171" i="26"/>
  <c r="AJ180" i="26"/>
  <c r="Z186" i="26"/>
  <c r="AC186" i="26" s="1"/>
  <c r="AJ214" i="26"/>
  <c r="AI216" i="26"/>
  <c r="AI224" i="26"/>
  <c r="AI226" i="26"/>
  <c r="AJ235" i="26"/>
  <c r="AI246" i="26"/>
  <c r="AI250" i="26"/>
  <c r="AJ252" i="26"/>
  <c r="AJ285" i="26"/>
  <c r="AJ287" i="26"/>
  <c r="AI289" i="26"/>
  <c r="Z302" i="26"/>
  <c r="Z47" i="26"/>
  <c r="Z76" i="26"/>
  <c r="Z78" i="26"/>
  <c r="AC78" i="26" s="1"/>
  <c r="Z190" i="26"/>
  <c r="Z194" i="26"/>
  <c r="R217" i="26"/>
  <c r="AC217" i="26" s="1"/>
  <c r="AG304" i="26"/>
  <c r="AC208" i="26"/>
  <c r="Z282" i="26"/>
  <c r="AC282" i="26" s="1"/>
  <c r="Q286" i="26"/>
  <c r="R286" i="26" s="1"/>
  <c r="Q16" i="26"/>
  <c r="R16" i="26" s="1"/>
  <c r="Y17" i="26"/>
  <c r="Z17" i="26" s="1"/>
  <c r="AC17" i="26" s="1"/>
  <c r="Q32" i="26"/>
  <c r="R32" i="26" s="1"/>
  <c r="Y33" i="26"/>
  <c r="Z33" i="26" s="1"/>
  <c r="AC33" i="26" s="1"/>
  <c r="Q48" i="26"/>
  <c r="R48" i="26" s="1"/>
  <c r="AC48" i="26" s="1"/>
  <c r="Y49" i="26"/>
  <c r="Z49" i="26" s="1"/>
  <c r="AC49" i="26" s="1"/>
  <c r="Q64" i="26"/>
  <c r="R64" i="26" s="1"/>
  <c r="Y65" i="26"/>
  <c r="Z65" i="26" s="1"/>
  <c r="AC65" i="26" s="1"/>
  <c r="Q80" i="26"/>
  <c r="R80" i="26" s="1"/>
  <c r="Y81" i="26"/>
  <c r="Z81" i="26" s="1"/>
  <c r="AC81" i="26" s="1"/>
  <c r="Q96" i="26"/>
  <c r="R96" i="26" s="1"/>
  <c r="AC96" i="26" s="1"/>
  <c r="Y97" i="26"/>
  <c r="Z97" i="26" s="1"/>
  <c r="AC97" i="26" s="1"/>
  <c r="Y112" i="26"/>
  <c r="Z112" i="26" s="1"/>
  <c r="Y121" i="26"/>
  <c r="Z121" i="26" s="1"/>
  <c r="AC121" i="26" s="1"/>
  <c r="R126" i="26"/>
  <c r="Q142" i="26"/>
  <c r="R142" i="26" s="1"/>
  <c r="Y191" i="26"/>
  <c r="Z191" i="26" s="1"/>
  <c r="AC191" i="26" s="1"/>
  <c r="Y255" i="26"/>
  <c r="Z255" i="26" s="1"/>
  <c r="AJ4" i="26"/>
  <c r="Q5" i="26"/>
  <c r="R5" i="26" s="1"/>
  <c r="Y6" i="26"/>
  <c r="Z6" i="26" s="1"/>
  <c r="Q21" i="26"/>
  <c r="R21" i="26" s="1"/>
  <c r="Y22" i="26"/>
  <c r="Z22" i="26" s="1"/>
  <c r="AC22" i="26" s="1"/>
  <c r="Q37" i="26"/>
  <c r="R37" i="26" s="1"/>
  <c r="AC37" i="26" s="1"/>
  <c r="Y38" i="26"/>
  <c r="Z38" i="26" s="1"/>
  <c r="AC38" i="26" s="1"/>
  <c r="Q53" i="26"/>
  <c r="R53" i="26" s="1"/>
  <c r="Y54" i="26"/>
  <c r="Z54" i="26" s="1"/>
  <c r="AC54" i="26" s="1"/>
  <c r="Q69" i="26"/>
  <c r="R69" i="26" s="1"/>
  <c r="Y70" i="26"/>
  <c r="Z70" i="26" s="1"/>
  <c r="AC70" i="26" s="1"/>
  <c r="Q85" i="26"/>
  <c r="R85" i="26" s="1"/>
  <c r="Y86" i="26"/>
  <c r="Z86" i="26" s="1"/>
  <c r="Q101" i="26"/>
  <c r="R101" i="26" s="1"/>
  <c r="Y102" i="26"/>
  <c r="Z102" i="26" s="1"/>
  <c r="Q116" i="26"/>
  <c r="R116" i="26" s="1"/>
  <c r="Q120" i="26"/>
  <c r="R120" i="26" s="1"/>
  <c r="AC120" i="26" s="1"/>
  <c r="AI122" i="26"/>
  <c r="Z126" i="26"/>
  <c r="AI127" i="26"/>
  <c r="AJ178" i="26"/>
  <c r="AJ210" i="26"/>
  <c r="R233" i="26"/>
  <c r="Q270" i="26"/>
  <c r="R270" i="26" s="1"/>
  <c r="AC270" i="26" s="1"/>
  <c r="Q206" i="26"/>
  <c r="R206" i="26" s="1"/>
  <c r="Y223" i="26"/>
  <c r="Z223" i="26" s="1"/>
  <c r="AJ122" i="26"/>
  <c r="AI167" i="26"/>
  <c r="R281" i="26"/>
  <c r="O304" i="26"/>
  <c r="Y175" i="26"/>
  <c r="Z175" i="26" s="1"/>
  <c r="R4" i="26"/>
  <c r="Q9" i="26"/>
  <c r="R9" i="26" s="1"/>
  <c r="AC9" i="26" s="1"/>
  <c r="Y10" i="26"/>
  <c r="Z10" i="26" s="1"/>
  <c r="AC10" i="26" s="1"/>
  <c r="Q25" i="26"/>
  <c r="R25" i="26" s="1"/>
  <c r="AC25" i="26" s="1"/>
  <c r="Y26" i="26"/>
  <c r="Z26" i="26" s="1"/>
  <c r="AC26" i="26" s="1"/>
  <c r="Q41" i="26"/>
  <c r="R41" i="26" s="1"/>
  <c r="AC41" i="26" s="1"/>
  <c r="Y42" i="26"/>
  <c r="Z42" i="26" s="1"/>
  <c r="Q57" i="26"/>
  <c r="R57" i="26" s="1"/>
  <c r="Y58" i="26"/>
  <c r="Z58" i="26" s="1"/>
  <c r="Q73" i="26"/>
  <c r="R73" i="26" s="1"/>
  <c r="AC73" i="26" s="1"/>
  <c r="Y74" i="26"/>
  <c r="Z74" i="26" s="1"/>
  <c r="AC74" i="26" s="1"/>
  <c r="Q89" i="26"/>
  <c r="R89" i="26" s="1"/>
  <c r="Y90" i="26"/>
  <c r="Z90" i="26" s="1"/>
  <c r="Q105" i="26"/>
  <c r="R105" i="26" s="1"/>
  <c r="AC105" i="26" s="1"/>
  <c r="Y106" i="26"/>
  <c r="Z106" i="26" s="1"/>
  <c r="Q119" i="26"/>
  <c r="R119" i="26" s="1"/>
  <c r="Z138" i="26"/>
  <c r="Z218" i="26"/>
  <c r="AC218" i="26" s="1"/>
  <c r="Q222" i="26"/>
  <c r="R222" i="26" s="1"/>
  <c r="R265" i="26"/>
  <c r="W304" i="26"/>
  <c r="AJ162" i="26"/>
  <c r="Q190" i="26"/>
  <c r="R190" i="26" s="1"/>
  <c r="AC190" i="26" s="1"/>
  <c r="Q254" i="26"/>
  <c r="R254" i="26" s="1"/>
  <c r="Y4" i="26"/>
  <c r="Z119" i="26"/>
  <c r="Q125" i="26"/>
  <c r="R125" i="26" s="1"/>
  <c r="AC125" i="26" s="1"/>
  <c r="AJ146" i="26"/>
  <c r="Y239" i="26"/>
  <c r="Z239" i="26" s="1"/>
  <c r="AJ274" i="26"/>
  <c r="R118" i="26"/>
  <c r="AC118" i="26" s="1"/>
  <c r="Q130" i="26"/>
  <c r="R130" i="26" s="1"/>
  <c r="R137" i="26"/>
  <c r="AC137" i="26" s="1"/>
  <c r="Y159" i="26"/>
  <c r="Z159" i="26" s="1"/>
  <c r="Q174" i="26"/>
  <c r="R174" i="26" s="1"/>
  <c r="Y287" i="26"/>
  <c r="Z287" i="26" s="1"/>
  <c r="Y207" i="26"/>
  <c r="Z207" i="26" s="1"/>
  <c r="AC207" i="26" s="1"/>
  <c r="Y30" i="26"/>
  <c r="Z30" i="26" s="1"/>
  <c r="AB304" i="26"/>
  <c r="R13" i="26"/>
  <c r="Z14" i="26"/>
  <c r="Q18" i="26"/>
  <c r="R18" i="26" s="1"/>
  <c r="AC18" i="26" s="1"/>
  <c r="Y19" i="26"/>
  <c r="Z19" i="26" s="1"/>
  <c r="AC19" i="26" s="1"/>
  <c r="R29" i="26"/>
  <c r="Q34" i="26"/>
  <c r="R34" i="26" s="1"/>
  <c r="AC34" i="26" s="1"/>
  <c r="Y35" i="26"/>
  <c r="Z35" i="26" s="1"/>
  <c r="AC35" i="26" s="1"/>
  <c r="Q50" i="26"/>
  <c r="R50" i="26" s="1"/>
  <c r="AC50" i="26" s="1"/>
  <c r="Y51" i="26"/>
  <c r="Z51" i="26" s="1"/>
  <c r="AC51" i="26" s="1"/>
  <c r="Q66" i="26"/>
  <c r="R66" i="26" s="1"/>
  <c r="AC66" i="26" s="1"/>
  <c r="Y67" i="26"/>
  <c r="Z67" i="26" s="1"/>
  <c r="AC67" i="26" s="1"/>
  <c r="Q82" i="26"/>
  <c r="R82" i="26" s="1"/>
  <c r="AC82" i="26" s="1"/>
  <c r="Y83" i="26"/>
  <c r="Z83" i="26" s="1"/>
  <c r="AC83" i="26" s="1"/>
  <c r="Q98" i="26"/>
  <c r="R98" i="26" s="1"/>
  <c r="AC98" i="26" s="1"/>
  <c r="Y99" i="26"/>
  <c r="Z99" i="26" s="1"/>
  <c r="AC99" i="26" s="1"/>
  <c r="Q113" i="26"/>
  <c r="R113" i="26" s="1"/>
  <c r="Y114" i="26"/>
  <c r="Z114" i="26" s="1"/>
  <c r="AC114" i="26" s="1"/>
  <c r="R249" i="26"/>
  <c r="Y143" i="26"/>
  <c r="Z143" i="26" s="1"/>
  <c r="Y271" i="26"/>
  <c r="Z271" i="26" s="1"/>
  <c r="AE304" i="26"/>
  <c r="D49" i="4" s="1"/>
  <c r="Y13" i="26"/>
  <c r="Z13" i="26" s="1"/>
  <c r="Q76" i="26"/>
  <c r="R76" i="26" s="1"/>
  <c r="Y77" i="26"/>
  <c r="Z77" i="26" s="1"/>
  <c r="Q92" i="26"/>
  <c r="R92" i="26" s="1"/>
  <c r="Y93" i="26"/>
  <c r="Z93" i="26" s="1"/>
  <c r="Q108" i="26"/>
  <c r="R108" i="26" s="1"/>
  <c r="Y109" i="26"/>
  <c r="Z109" i="26" s="1"/>
  <c r="AJ111" i="26"/>
  <c r="Y122" i="26"/>
  <c r="Z122" i="26" s="1"/>
  <c r="AC122" i="26" s="1"/>
  <c r="Q158" i="26"/>
  <c r="R158" i="26" s="1"/>
  <c r="AJ194" i="26"/>
  <c r="AJ258" i="26"/>
  <c r="Q302" i="26"/>
  <c r="R302" i="26" s="1"/>
  <c r="AA304" i="26"/>
  <c r="Q12" i="26"/>
  <c r="R12" i="26" s="1"/>
  <c r="AF304" i="26"/>
  <c r="D50" i="4" s="1"/>
  <c r="AJ125" i="26"/>
  <c r="R129" i="26"/>
  <c r="AI130" i="26"/>
  <c r="R169" i="26"/>
  <c r="AC169" i="26" s="1"/>
  <c r="AI183" i="26"/>
  <c r="AI215" i="26"/>
  <c r="Z234" i="26"/>
  <c r="AC234" i="26" s="1"/>
  <c r="Q238" i="26"/>
  <c r="R238" i="26" s="1"/>
  <c r="AC238" i="26" s="1"/>
  <c r="Q123" i="26"/>
  <c r="R123" i="26" s="1"/>
  <c r="AC123" i="26" s="1"/>
  <c r="Y124" i="26"/>
  <c r="Z124" i="26" s="1"/>
  <c r="AC124" i="26" s="1"/>
  <c r="R134" i="26"/>
  <c r="Z135" i="26"/>
  <c r="Q139" i="26"/>
  <c r="R139" i="26" s="1"/>
  <c r="Y140" i="26"/>
  <c r="Z140" i="26" s="1"/>
  <c r="AC140" i="26" s="1"/>
  <c r="R150" i="26"/>
  <c r="AC150" i="26" s="1"/>
  <c r="Z151" i="26"/>
  <c r="Q155" i="26"/>
  <c r="R155" i="26" s="1"/>
  <c r="AC155" i="26" s="1"/>
  <c r="Y156" i="26"/>
  <c r="Z156" i="26" s="1"/>
  <c r="AC156" i="26" s="1"/>
  <c r="R166" i="26"/>
  <c r="Z167" i="26"/>
  <c r="Q171" i="26"/>
  <c r="R171" i="26" s="1"/>
  <c r="Y172" i="26"/>
  <c r="Z172" i="26" s="1"/>
  <c r="R182" i="26"/>
  <c r="AC182" i="26" s="1"/>
  <c r="Z183" i="26"/>
  <c r="Q187" i="26"/>
  <c r="R187" i="26" s="1"/>
  <c r="AC187" i="26" s="1"/>
  <c r="Y188" i="26"/>
  <c r="Z188" i="26" s="1"/>
  <c r="R198" i="26"/>
  <c r="AC198" i="26" s="1"/>
  <c r="Z199" i="26"/>
  <c r="Q203" i="26"/>
  <c r="R203" i="26" s="1"/>
  <c r="AC203" i="26" s="1"/>
  <c r="Y204" i="26"/>
  <c r="Z204" i="26" s="1"/>
  <c r="AC204" i="26" s="1"/>
  <c r="R214" i="26"/>
  <c r="Z215" i="26"/>
  <c r="Q219" i="26"/>
  <c r="R219" i="26" s="1"/>
  <c r="AC219" i="26" s="1"/>
  <c r="Y220" i="26"/>
  <c r="Z220" i="26" s="1"/>
  <c r="R230" i="26"/>
  <c r="AC230" i="26" s="1"/>
  <c r="Z231" i="26"/>
  <c r="Q235" i="26"/>
  <c r="R235" i="26" s="1"/>
  <c r="AC235" i="26" s="1"/>
  <c r="Y236" i="26"/>
  <c r="Z236" i="26" s="1"/>
  <c r="R246" i="26"/>
  <c r="AC246" i="26" s="1"/>
  <c r="Z247" i="26"/>
  <c r="AC247" i="26" s="1"/>
  <c r="Q251" i="26"/>
  <c r="R251" i="26" s="1"/>
  <c r="AC251" i="26" s="1"/>
  <c r="Y252" i="26"/>
  <c r="Z252" i="26" s="1"/>
  <c r="AC252" i="26" s="1"/>
  <c r="R262" i="26"/>
  <c r="Z263" i="26"/>
  <c r="AC263" i="26" s="1"/>
  <c r="Q267" i="26"/>
  <c r="R267" i="26" s="1"/>
  <c r="AC267" i="26" s="1"/>
  <c r="Y268" i="26"/>
  <c r="Z268" i="26" s="1"/>
  <c r="AC268" i="26" s="1"/>
  <c r="R278" i="26"/>
  <c r="AC278" i="26" s="1"/>
  <c r="Z279" i="26"/>
  <c r="Q283" i="26"/>
  <c r="R283" i="26" s="1"/>
  <c r="AC283" i="26" s="1"/>
  <c r="Y284" i="26"/>
  <c r="Z284" i="26" s="1"/>
  <c r="AC284" i="26" s="1"/>
  <c r="R294" i="26"/>
  <c r="AC294" i="26" s="1"/>
  <c r="Z295" i="26"/>
  <c r="Q299" i="26"/>
  <c r="R299" i="26" s="1"/>
  <c r="AC299" i="26" s="1"/>
  <c r="Y300" i="26"/>
  <c r="Z300" i="26" s="1"/>
  <c r="Q223" i="26"/>
  <c r="R223" i="26" s="1"/>
  <c r="Y224" i="26"/>
  <c r="Z224" i="26" s="1"/>
  <c r="AC224" i="26" s="1"/>
  <c r="Q239" i="26"/>
  <c r="R239" i="26" s="1"/>
  <c r="Y240" i="26"/>
  <c r="Z240" i="26" s="1"/>
  <c r="Q255" i="26"/>
  <c r="R255" i="26" s="1"/>
  <c r="Y256" i="26"/>
  <c r="Z256" i="26" s="1"/>
  <c r="AC256" i="26" s="1"/>
  <c r="Q271" i="26"/>
  <c r="R271" i="26" s="1"/>
  <c r="Y272" i="26"/>
  <c r="Z272" i="26" s="1"/>
  <c r="AC272" i="26" s="1"/>
  <c r="Q287" i="26"/>
  <c r="R287" i="26" s="1"/>
  <c r="Y288" i="26"/>
  <c r="Z288" i="26" s="1"/>
  <c r="Y303" i="26"/>
  <c r="Z303" i="26" s="1"/>
  <c r="AC303" i="26" s="1"/>
  <c r="Q141" i="26"/>
  <c r="R141" i="26" s="1"/>
  <c r="AC141" i="26" s="1"/>
  <c r="Y142" i="26"/>
  <c r="Z142" i="26" s="1"/>
  <c r="Q173" i="26"/>
  <c r="R173" i="26" s="1"/>
  <c r="Y174" i="26"/>
  <c r="Z174" i="26" s="1"/>
  <c r="Y131" i="26"/>
  <c r="Z131" i="26" s="1"/>
  <c r="AC131" i="26" s="1"/>
  <c r="Q146" i="26"/>
  <c r="R146" i="26" s="1"/>
  <c r="Y147" i="26"/>
  <c r="Z147" i="26" s="1"/>
  <c r="Q162" i="26"/>
  <c r="R162" i="26" s="1"/>
  <c r="Y163" i="26"/>
  <c r="Z163" i="26" s="1"/>
  <c r="Q178" i="26"/>
  <c r="R178" i="26" s="1"/>
  <c r="AC178" i="26" s="1"/>
  <c r="Y179" i="26"/>
  <c r="Z179" i="26" s="1"/>
  <c r="AC179" i="26" s="1"/>
  <c r="Q194" i="26"/>
  <c r="R194" i="26" s="1"/>
  <c r="AC194" i="26" s="1"/>
  <c r="Y195" i="26"/>
  <c r="Z195" i="26" s="1"/>
  <c r="AC195" i="26" s="1"/>
  <c r="Q210" i="26"/>
  <c r="R210" i="26" s="1"/>
  <c r="AC210" i="26" s="1"/>
  <c r="Y211" i="26"/>
  <c r="Z211" i="26" s="1"/>
  <c r="Q226" i="26"/>
  <c r="R226" i="26" s="1"/>
  <c r="AC226" i="26" s="1"/>
  <c r="Y227" i="26"/>
  <c r="Z227" i="26" s="1"/>
  <c r="Q242" i="26"/>
  <c r="R242" i="26" s="1"/>
  <c r="AC242" i="26" s="1"/>
  <c r="Y243" i="26"/>
  <c r="Z243" i="26" s="1"/>
  <c r="Q258" i="26"/>
  <c r="R258" i="26" s="1"/>
  <c r="AC258" i="26" s="1"/>
  <c r="Y259" i="26"/>
  <c r="Z259" i="26" s="1"/>
  <c r="Q274" i="26"/>
  <c r="R274" i="26" s="1"/>
  <c r="AC274" i="26" s="1"/>
  <c r="Y275" i="26"/>
  <c r="Z275" i="26" s="1"/>
  <c r="Q290" i="26"/>
  <c r="R290" i="26" s="1"/>
  <c r="Y291" i="26"/>
  <c r="Z291" i="26" s="1"/>
  <c r="AC291" i="26" s="1"/>
  <c r="Q151" i="26"/>
  <c r="R151" i="26" s="1"/>
  <c r="Y152" i="26"/>
  <c r="Z152" i="26" s="1"/>
  <c r="AC152" i="26" s="1"/>
  <c r="Q167" i="26"/>
  <c r="R167" i="26" s="1"/>
  <c r="Y168" i="26"/>
  <c r="Z168" i="26" s="1"/>
  <c r="AC168" i="26" s="1"/>
  <c r="Q183" i="26"/>
  <c r="R183" i="26" s="1"/>
  <c r="Y184" i="26"/>
  <c r="Z184" i="26" s="1"/>
  <c r="AC184" i="26" s="1"/>
  <c r="Q199" i="26"/>
  <c r="R199" i="26" s="1"/>
  <c r="Y200" i="26"/>
  <c r="Z200" i="26" s="1"/>
  <c r="AC200" i="26" s="1"/>
  <c r="Q215" i="26"/>
  <c r="R215" i="26" s="1"/>
  <c r="Y216" i="26"/>
  <c r="Z216" i="26" s="1"/>
  <c r="AC216" i="26" s="1"/>
  <c r="Q231" i="26"/>
  <c r="R231" i="26" s="1"/>
  <c r="Y232" i="26"/>
  <c r="Z232" i="26" s="1"/>
  <c r="AC232" i="26" s="1"/>
  <c r="Y13" i="4"/>
  <c r="Z13" i="4"/>
  <c r="AA13" i="4"/>
  <c r="AB13" i="4"/>
  <c r="AC13" i="4"/>
  <c r="AD13" i="4"/>
  <c r="AE13" i="4"/>
  <c r="AF13" i="4"/>
  <c r="AG13" i="4"/>
  <c r="Y12" i="4"/>
  <c r="Z12" i="4"/>
  <c r="AA12" i="4"/>
  <c r="AB12" i="4"/>
  <c r="AB11" i="21" s="1"/>
  <c r="AC12" i="4"/>
  <c r="AD12" i="4"/>
  <c r="AE12" i="4"/>
  <c r="AF12" i="4"/>
  <c r="AF11" i="21" s="1"/>
  <c r="AG12" i="4"/>
  <c r="H10" i="5"/>
  <c r="G22" i="15"/>
  <c r="F22" i="15"/>
  <c r="G17" i="15"/>
  <c r="F17" i="15"/>
  <c r="G16" i="15"/>
  <c r="F16" i="15"/>
  <c r="G15" i="15"/>
  <c r="F15" i="15"/>
  <c r="G14" i="15"/>
  <c r="F14" i="15"/>
  <c r="G13" i="15"/>
  <c r="F13" i="15"/>
  <c r="G12" i="15"/>
  <c r="F12" i="15"/>
  <c r="G11" i="15"/>
  <c r="F11" i="15"/>
  <c r="G10" i="15"/>
  <c r="F10" i="15"/>
  <c r="BN22" i="15"/>
  <c r="BM22" i="15"/>
  <c r="BL22" i="15"/>
  <c r="BK22" i="15"/>
  <c r="BJ22" i="15"/>
  <c r="BI22" i="15"/>
  <c r="BH22" i="15"/>
  <c r="BG22" i="15"/>
  <c r="BF22" i="15"/>
  <c r="BE22" i="15"/>
  <c r="BD22" i="15"/>
  <c r="BC22" i="15"/>
  <c r="BB22" i="15"/>
  <c r="BA22" i="15"/>
  <c r="AZ22" i="15"/>
  <c r="AY22" i="15"/>
  <c r="AX22" i="15"/>
  <c r="AK27" i="5"/>
  <c r="AJ27" i="5"/>
  <c r="AI27" i="5"/>
  <c r="AH27" i="5"/>
  <c r="AG27" i="5"/>
  <c r="AF27" i="5"/>
  <c r="AE27" i="5"/>
  <c r="AD27" i="5"/>
  <c r="AC14" i="4"/>
  <c r="AC42" i="4" s="1"/>
  <c r="Z21" i="4"/>
  <c r="AA21" i="4"/>
  <c r="AB21" i="4"/>
  <c r="AC21" i="4"/>
  <c r="AD21" i="4"/>
  <c r="AE21" i="4"/>
  <c r="AF21" i="4"/>
  <c r="AG21" i="4"/>
  <c r="AG11" i="4"/>
  <c r="AG10" i="21" s="1"/>
  <c r="AG19" i="21" s="1"/>
  <c r="AC11" i="4"/>
  <c r="AC10" i="21" s="1"/>
  <c r="AC19" i="21" s="1"/>
  <c r="AG9" i="4"/>
  <c r="AF9" i="4"/>
  <c r="AE9" i="4"/>
  <c r="AD9" i="4"/>
  <c r="AC9" i="4"/>
  <c r="AG8" i="4"/>
  <c r="AF8" i="4"/>
  <c r="AE8" i="4"/>
  <c r="AD8" i="4"/>
  <c r="BF7" i="15" s="1"/>
  <c r="AC8" i="4"/>
  <c r="AC7" i="21" s="1"/>
  <c r="AB9" i="4"/>
  <c r="AB8" i="4"/>
  <c r="AA9" i="4"/>
  <c r="AA8" i="4"/>
  <c r="Z8" i="4"/>
  <c r="Z9" i="4"/>
  <c r="Y9" i="4"/>
  <c r="G370" i="17" s="1"/>
  <c r="Y8" i="4"/>
  <c r="B370" i="17" s="1"/>
  <c r="AG11" i="21"/>
  <c r="AD11" i="21"/>
  <c r="AC11" i="21"/>
  <c r="AG9" i="21"/>
  <c r="AF9" i="21"/>
  <c r="AF18" i="21" s="1"/>
  <c r="AE9" i="21"/>
  <c r="AE18" i="21" s="1"/>
  <c r="AD9" i="21"/>
  <c r="AD18" i="21" s="1"/>
  <c r="AC9" i="21"/>
  <c r="AB9" i="21"/>
  <c r="AB18" i="21" s="1"/>
  <c r="AA9" i="21"/>
  <c r="AA18" i="21" s="1"/>
  <c r="AF7" i="21"/>
  <c r="Z11" i="21"/>
  <c r="Z9" i="21"/>
  <c r="CY58" i="12"/>
  <c r="CY57" i="12"/>
  <c r="CY56" i="12"/>
  <c r="CY55" i="12"/>
  <c r="CY54" i="12"/>
  <c r="CY53" i="12"/>
  <c r="CY52" i="12"/>
  <c r="CY51" i="12"/>
  <c r="CY50" i="12"/>
  <c r="CY49" i="12"/>
  <c r="CY48" i="12"/>
  <c r="CY47" i="12"/>
  <c r="CY46" i="12"/>
  <c r="CY45" i="12"/>
  <c r="CY44" i="12"/>
  <c r="CY43" i="12"/>
  <c r="CY42" i="12"/>
  <c r="CY41" i="12"/>
  <c r="CY40" i="12"/>
  <c r="CY39" i="12"/>
  <c r="CY38" i="12"/>
  <c r="CY37" i="12"/>
  <c r="CY36" i="12"/>
  <c r="CY35" i="12"/>
  <c r="CY34" i="12"/>
  <c r="CY33" i="12"/>
  <c r="CY32" i="12"/>
  <c r="CY31" i="12"/>
  <c r="CY30" i="12"/>
  <c r="CY29" i="12"/>
  <c r="CY28" i="12"/>
  <c r="CY27" i="12"/>
  <c r="CY26" i="12"/>
  <c r="CY25" i="12"/>
  <c r="CX25" i="12"/>
  <c r="CX57" i="12"/>
  <c r="CZ57" i="12" s="1"/>
  <c r="CS57" i="12"/>
  <c r="CP57" i="12"/>
  <c r="CM57" i="12"/>
  <c r="CJ57" i="12"/>
  <c r="CG57" i="12"/>
  <c r="CD57" i="12"/>
  <c r="CA57" i="12"/>
  <c r="BX57" i="12"/>
  <c r="BU57" i="12"/>
  <c r="BR57" i="12"/>
  <c r="BO57" i="12"/>
  <c r="BL57" i="12"/>
  <c r="BI57" i="12"/>
  <c r="BF57" i="12"/>
  <c r="BC57" i="12"/>
  <c r="AZ57" i="12"/>
  <c r="AW57" i="12"/>
  <c r="AT57" i="12"/>
  <c r="AQ57" i="12"/>
  <c r="AN57" i="12"/>
  <c r="AK57" i="12"/>
  <c r="AH57" i="12"/>
  <c r="AE57" i="12"/>
  <c r="AB57" i="12"/>
  <c r="Y57" i="12"/>
  <c r="V57" i="12"/>
  <c r="S57" i="12"/>
  <c r="P57" i="12"/>
  <c r="M57" i="12"/>
  <c r="J57" i="12"/>
  <c r="G57" i="12"/>
  <c r="CZ56" i="12"/>
  <c r="CX56" i="12"/>
  <c r="CS56" i="12"/>
  <c r="CP56" i="12"/>
  <c r="CM56" i="12"/>
  <c r="CJ56" i="12"/>
  <c r="CG56" i="12"/>
  <c r="CD56" i="12"/>
  <c r="CA56" i="12"/>
  <c r="BX56" i="12"/>
  <c r="BU56" i="12"/>
  <c r="BR56" i="12"/>
  <c r="BO56" i="12"/>
  <c r="BL56" i="12"/>
  <c r="BI56" i="12"/>
  <c r="BF56" i="12"/>
  <c r="BC56" i="12"/>
  <c r="AZ56" i="12"/>
  <c r="AW56" i="12"/>
  <c r="AT56" i="12"/>
  <c r="AQ56" i="12"/>
  <c r="AN56" i="12"/>
  <c r="AK56" i="12"/>
  <c r="AH56" i="12"/>
  <c r="AE56" i="12"/>
  <c r="AB56" i="12"/>
  <c r="Y56" i="12"/>
  <c r="V56" i="12"/>
  <c r="S56" i="12"/>
  <c r="P56" i="12"/>
  <c r="M56" i="12"/>
  <c r="J56" i="12"/>
  <c r="G56" i="12"/>
  <c r="CX55" i="12"/>
  <c r="CS55" i="12"/>
  <c r="CP55" i="12"/>
  <c r="CM55" i="12"/>
  <c r="CJ55" i="12"/>
  <c r="CG55" i="12"/>
  <c r="CD55" i="12"/>
  <c r="CA55" i="12"/>
  <c r="BX55" i="12"/>
  <c r="BU55" i="12"/>
  <c r="BR55" i="12"/>
  <c r="BO55" i="12"/>
  <c r="BL55" i="12"/>
  <c r="BI55" i="12"/>
  <c r="BF55" i="12"/>
  <c r="BC55" i="12"/>
  <c r="AZ55" i="12"/>
  <c r="AW55" i="12"/>
  <c r="AT55" i="12"/>
  <c r="AQ55" i="12"/>
  <c r="AN55" i="12"/>
  <c r="AK55" i="12"/>
  <c r="AH55" i="12"/>
  <c r="AE55" i="12"/>
  <c r="AB55" i="12"/>
  <c r="Y55" i="12"/>
  <c r="V55" i="12"/>
  <c r="S55" i="12"/>
  <c r="P55" i="12"/>
  <c r="M55" i="12"/>
  <c r="J55" i="12"/>
  <c r="G55" i="12"/>
  <c r="CX54" i="12"/>
  <c r="CZ54" i="12" s="1"/>
  <c r="CS54" i="12"/>
  <c r="CP54" i="12"/>
  <c r="CM54" i="12"/>
  <c r="CJ54" i="12"/>
  <c r="CG54" i="12"/>
  <c r="CD54" i="12"/>
  <c r="CA54" i="12"/>
  <c r="BX54" i="12"/>
  <c r="BU54" i="12"/>
  <c r="BR54" i="12"/>
  <c r="BO54" i="12"/>
  <c r="BL54" i="12"/>
  <c r="BI54" i="12"/>
  <c r="BF54" i="12"/>
  <c r="BC54" i="12"/>
  <c r="AZ54" i="12"/>
  <c r="AW54" i="12"/>
  <c r="AT54" i="12"/>
  <c r="AQ54" i="12"/>
  <c r="AN54" i="12"/>
  <c r="AK54" i="12"/>
  <c r="AH54" i="12"/>
  <c r="AE54" i="12"/>
  <c r="AB54" i="12"/>
  <c r="Y54" i="12"/>
  <c r="V54" i="12"/>
  <c r="S54" i="12"/>
  <c r="P54" i="12"/>
  <c r="M54" i="12"/>
  <c r="J54" i="12"/>
  <c r="G54" i="12"/>
  <c r="CO59" i="12"/>
  <c r="CN59" i="12"/>
  <c r="CP58" i="12"/>
  <c r="CP53" i="12"/>
  <c r="CP52" i="12"/>
  <c r="CP51" i="12"/>
  <c r="CP50" i="12"/>
  <c r="CP49" i="12"/>
  <c r="CP48" i="12"/>
  <c r="CP47" i="12"/>
  <c r="CP46" i="12"/>
  <c r="CP45" i="12"/>
  <c r="CP44" i="12"/>
  <c r="CP43" i="12"/>
  <c r="CP42" i="12"/>
  <c r="CP41" i="12"/>
  <c r="CP40" i="12"/>
  <c r="CP39" i="12"/>
  <c r="CP38" i="12"/>
  <c r="CP37" i="12"/>
  <c r="CP36" i="12"/>
  <c r="CP35" i="12"/>
  <c r="CP34" i="12"/>
  <c r="CP33" i="12"/>
  <c r="CP32" i="12"/>
  <c r="CP31" i="12"/>
  <c r="CP30" i="12"/>
  <c r="CP29" i="12"/>
  <c r="CP28" i="12"/>
  <c r="CP27" i="12"/>
  <c r="CP26" i="12"/>
  <c r="CP25" i="12"/>
  <c r="CP24" i="12"/>
  <c r="CP23" i="12"/>
  <c r="CP22" i="12"/>
  <c r="CP21" i="12"/>
  <c r="CP20" i="12"/>
  <c r="CP19" i="12"/>
  <c r="CP18" i="12"/>
  <c r="CP17" i="12"/>
  <c r="CP16" i="12"/>
  <c r="CP15" i="12"/>
  <c r="CP14" i="12"/>
  <c r="CP13" i="12"/>
  <c r="CP12" i="12"/>
  <c r="CP11" i="12"/>
  <c r="CF59" i="12"/>
  <c r="CE59" i="12"/>
  <c r="AD11" i="4" s="1"/>
  <c r="CC59" i="12"/>
  <c r="CB59" i="12"/>
  <c r="BZ59" i="12"/>
  <c r="BY59" i="12"/>
  <c r="AB11" i="4" s="1"/>
  <c r="AB10" i="21" s="1"/>
  <c r="AB19" i="21" s="1"/>
  <c r="CG58" i="12"/>
  <c r="CD58" i="12"/>
  <c r="CA58" i="12"/>
  <c r="CG53" i="12"/>
  <c r="CD53" i="12"/>
  <c r="CA53" i="12"/>
  <c r="CG52" i="12"/>
  <c r="CD52" i="12"/>
  <c r="CA52" i="12"/>
  <c r="CG51" i="12"/>
  <c r="CD51" i="12"/>
  <c r="CA51" i="12"/>
  <c r="CG50" i="12"/>
  <c r="CD50" i="12"/>
  <c r="CA50" i="12"/>
  <c r="CG49" i="12"/>
  <c r="CD49" i="12"/>
  <c r="CA49" i="12"/>
  <c r="CG48" i="12"/>
  <c r="CD48" i="12"/>
  <c r="CA48" i="12"/>
  <c r="CG47" i="12"/>
  <c r="CD47" i="12"/>
  <c r="CA47" i="12"/>
  <c r="CG46" i="12"/>
  <c r="CD46" i="12"/>
  <c r="CA46" i="12"/>
  <c r="CG45" i="12"/>
  <c r="CD45" i="12"/>
  <c r="CA45" i="12"/>
  <c r="CG44" i="12"/>
  <c r="CD44" i="12"/>
  <c r="CA44" i="12"/>
  <c r="CG43" i="12"/>
  <c r="CD43" i="12"/>
  <c r="CA43" i="12"/>
  <c r="CG42" i="12"/>
  <c r="CD42" i="12"/>
  <c r="CA42" i="12"/>
  <c r="CG41" i="12"/>
  <c r="CD41" i="12"/>
  <c r="CA41" i="12"/>
  <c r="CG40" i="12"/>
  <c r="CD40" i="12"/>
  <c r="CA40" i="12"/>
  <c r="CG39" i="12"/>
  <c r="CD39" i="12"/>
  <c r="CA39" i="12"/>
  <c r="CG38" i="12"/>
  <c r="CD38" i="12"/>
  <c r="CA38" i="12"/>
  <c r="CG37" i="12"/>
  <c r="CD37" i="12"/>
  <c r="CA37" i="12"/>
  <c r="CG36" i="12"/>
  <c r="CD36" i="12"/>
  <c r="CA36" i="12"/>
  <c r="CG35" i="12"/>
  <c r="CD35" i="12"/>
  <c r="CA35" i="12"/>
  <c r="CG34" i="12"/>
  <c r="CD34" i="12"/>
  <c r="CA34" i="12"/>
  <c r="CG33" i="12"/>
  <c r="CD33" i="12"/>
  <c r="CA33" i="12"/>
  <c r="CG32" i="12"/>
  <c r="CD32" i="12"/>
  <c r="CA32" i="12"/>
  <c r="CG31" i="12"/>
  <c r="CD31" i="12"/>
  <c r="CA31" i="12"/>
  <c r="CG30" i="12"/>
  <c r="CD30" i="12"/>
  <c r="CA30" i="12"/>
  <c r="CG29" i="12"/>
  <c r="CD29" i="12"/>
  <c r="CA29" i="12"/>
  <c r="CG28" i="12"/>
  <c r="CD28" i="12"/>
  <c r="CA28" i="12"/>
  <c r="CG27" i="12"/>
  <c r="CD27" i="12"/>
  <c r="CA27" i="12"/>
  <c r="CG26" i="12"/>
  <c r="CD26" i="12"/>
  <c r="CA26" i="12"/>
  <c r="CG25" i="12"/>
  <c r="CD25" i="12"/>
  <c r="CA25" i="12"/>
  <c r="CG24" i="12"/>
  <c r="CD24" i="12"/>
  <c r="CA24" i="12"/>
  <c r="CG23" i="12"/>
  <c r="CD23" i="12"/>
  <c r="CA23" i="12"/>
  <c r="CG22" i="12"/>
  <c r="CD22" i="12"/>
  <c r="CA22" i="12"/>
  <c r="CG21" i="12"/>
  <c r="CD21" i="12"/>
  <c r="CA21" i="12"/>
  <c r="CG20" i="12"/>
  <c r="CD20" i="12"/>
  <c r="CA20" i="12"/>
  <c r="CG19" i="12"/>
  <c r="CD19" i="12"/>
  <c r="CA19" i="12"/>
  <c r="CG18" i="12"/>
  <c r="CD18" i="12"/>
  <c r="CA18" i="12"/>
  <c r="CG17" i="12"/>
  <c r="CD17" i="12"/>
  <c r="CA17" i="12"/>
  <c r="CG16" i="12"/>
  <c r="CD16" i="12"/>
  <c r="CA16" i="12"/>
  <c r="CG15" i="12"/>
  <c r="CD15" i="12"/>
  <c r="CA15" i="12"/>
  <c r="CG14" i="12"/>
  <c r="CD14" i="12"/>
  <c r="CA14" i="12"/>
  <c r="CG13" i="12"/>
  <c r="CD13" i="12"/>
  <c r="CA13" i="12"/>
  <c r="CG12" i="12"/>
  <c r="CD12" i="12"/>
  <c r="CA12" i="12"/>
  <c r="CG11" i="12"/>
  <c r="CD11" i="12"/>
  <c r="CA11" i="12"/>
  <c r="BW59" i="12"/>
  <c r="BV59" i="12"/>
  <c r="AA11" i="4" s="1"/>
  <c r="AA10" i="21" s="1"/>
  <c r="AA19" i="21" s="1"/>
  <c r="BT59" i="12"/>
  <c r="BS59" i="12"/>
  <c r="Z11" i="4" s="1"/>
  <c r="BQ59" i="12"/>
  <c r="BP59" i="12"/>
  <c r="Y11" i="4" s="1"/>
  <c r="Y14" i="4" s="1"/>
  <c r="Y42" i="4" s="1"/>
  <c r="BX58" i="12"/>
  <c r="BU58" i="12"/>
  <c r="BR58" i="12"/>
  <c r="BX53" i="12"/>
  <c r="BU53" i="12"/>
  <c r="BR53" i="12"/>
  <c r="BX52" i="12"/>
  <c r="BU52" i="12"/>
  <c r="BR52" i="12"/>
  <c r="BX51" i="12"/>
  <c r="BU51" i="12"/>
  <c r="BR51" i="12"/>
  <c r="BX50" i="12"/>
  <c r="BU50" i="12"/>
  <c r="BR50" i="12"/>
  <c r="BX49" i="12"/>
  <c r="BU49" i="12"/>
  <c r="BR49" i="12"/>
  <c r="BX48" i="12"/>
  <c r="BU48" i="12"/>
  <c r="BR48" i="12"/>
  <c r="BX47" i="12"/>
  <c r="BU47" i="12"/>
  <c r="BR47" i="12"/>
  <c r="BX46" i="12"/>
  <c r="BU46" i="12"/>
  <c r="BR46" i="12"/>
  <c r="BX45" i="12"/>
  <c r="BU45" i="12"/>
  <c r="BR45" i="12"/>
  <c r="BX44" i="12"/>
  <c r="BU44" i="12"/>
  <c r="BR44" i="12"/>
  <c r="BX43" i="12"/>
  <c r="BU43" i="12"/>
  <c r="BR43" i="12"/>
  <c r="BX42" i="12"/>
  <c r="BU42" i="12"/>
  <c r="BR42" i="12"/>
  <c r="BX41" i="12"/>
  <c r="BU41" i="12"/>
  <c r="BR41" i="12"/>
  <c r="BX40" i="12"/>
  <c r="BU40" i="12"/>
  <c r="BR40" i="12"/>
  <c r="BX39" i="12"/>
  <c r="BU39" i="12"/>
  <c r="BR39" i="12"/>
  <c r="BX38" i="12"/>
  <c r="BU38" i="12"/>
  <c r="BR38" i="12"/>
  <c r="BX37" i="12"/>
  <c r="BU37" i="12"/>
  <c r="BR37" i="12"/>
  <c r="BX36" i="12"/>
  <c r="BU36" i="12"/>
  <c r="BR36" i="12"/>
  <c r="BX35" i="12"/>
  <c r="BU35" i="12"/>
  <c r="BR35" i="12"/>
  <c r="BX34" i="12"/>
  <c r="BU34" i="12"/>
  <c r="BR34" i="12"/>
  <c r="BX33" i="12"/>
  <c r="BU33" i="12"/>
  <c r="BR33" i="12"/>
  <c r="BX32" i="12"/>
  <c r="BU32" i="12"/>
  <c r="BR32" i="12"/>
  <c r="BX31" i="12"/>
  <c r="BU31" i="12"/>
  <c r="BR31" i="12"/>
  <c r="BX30" i="12"/>
  <c r="BU30" i="12"/>
  <c r="BR30" i="12"/>
  <c r="BX29" i="12"/>
  <c r="BU29" i="12"/>
  <c r="BR29" i="12"/>
  <c r="BX28" i="12"/>
  <c r="BU28" i="12"/>
  <c r="BR28" i="12"/>
  <c r="BX27" i="12"/>
  <c r="BU27" i="12"/>
  <c r="BR27" i="12"/>
  <c r="BX26" i="12"/>
  <c r="BU26" i="12"/>
  <c r="BR26" i="12"/>
  <c r="BX25" i="12"/>
  <c r="BU25" i="12"/>
  <c r="BR25" i="12"/>
  <c r="BX24" i="12"/>
  <c r="BU24" i="12"/>
  <c r="BR24" i="12"/>
  <c r="BX23" i="12"/>
  <c r="BU23" i="12"/>
  <c r="BR23" i="12"/>
  <c r="BX22" i="12"/>
  <c r="BU22" i="12"/>
  <c r="BR22" i="12"/>
  <c r="BX21" i="12"/>
  <c r="BU21" i="12"/>
  <c r="BR21" i="12"/>
  <c r="BX20" i="12"/>
  <c r="BU20" i="12"/>
  <c r="BR20" i="12"/>
  <c r="BX19" i="12"/>
  <c r="BU19" i="12"/>
  <c r="BR19" i="12"/>
  <c r="BX18" i="12"/>
  <c r="BU18" i="12"/>
  <c r="BR18" i="12"/>
  <c r="BX17" i="12"/>
  <c r="BU17" i="12"/>
  <c r="BR17" i="12"/>
  <c r="BX16" i="12"/>
  <c r="BU16" i="12"/>
  <c r="BR16" i="12"/>
  <c r="BX15" i="12"/>
  <c r="BU15" i="12"/>
  <c r="BR15" i="12"/>
  <c r="BX14" i="12"/>
  <c r="BU14" i="12"/>
  <c r="BR14" i="12"/>
  <c r="BX13" i="12"/>
  <c r="BU13" i="12"/>
  <c r="BR13" i="12"/>
  <c r="BX12" i="12"/>
  <c r="BU12" i="12"/>
  <c r="BR12" i="12"/>
  <c r="BX11" i="12"/>
  <c r="BU11" i="12"/>
  <c r="BR11" i="12"/>
  <c r="CK59" i="12"/>
  <c r="AF11" i="4" s="1"/>
  <c r="AF10" i="21" s="1"/>
  <c r="AF19" i="21" s="1"/>
  <c r="CM58" i="12"/>
  <c r="CM53" i="12"/>
  <c r="CM52" i="12"/>
  <c r="CM51" i="12"/>
  <c r="CM50" i="12"/>
  <c r="CM49" i="12"/>
  <c r="CM48" i="12"/>
  <c r="CM47" i="12"/>
  <c r="CM46" i="12"/>
  <c r="CM45" i="12"/>
  <c r="CM44" i="12"/>
  <c r="CM43" i="12"/>
  <c r="CM42" i="12"/>
  <c r="CM41" i="12"/>
  <c r="CM40" i="12"/>
  <c r="CM39" i="12"/>
  <c r="CM38" i="12"/>
  <c r="CM37" i="12"/>
  <c r="CM36" i="12"/>
  <c r="CM35" i="12"/>
  <c r="CM34" i="12"/>
  <c r="CM33" i="12"/>
  <c r="CM32" i="12"/>
  <c r="CM31" i="12"/>
  <c r="CM30" i="12"/>
  <c r="CM29" i="12"/>
  <c r="CM28" i="12"/>
  <c r="CM27" i="12"/>
  <c r="CM26" i="12"/>
  <c r="CM25" i="12"/>
  <c r="CM24" i="12"/>
  <c r="CM23" i="12"/>
  <c r="CM22" i="12"/>
  <c r="CM21" i="12"/>
  <c r="CM20" i="12"/>
  <c r="CM19" i="12"/>
  <c r="CM18" i="12"/>
  <c r="CM17" i="12"/>
  <c r="CM16" i="12"/>
  <c r="CM15" i="12"/>
  <c r="CM14" i="12"/>
  <c r="CM13" i="12"/>
  <c r="CM12" i="12"/>
  <c r="CM11" i="12"/>
  <c r="D529" i="17"/>
  <c r="M526" i="17"/>
  <c r="M527" i="17" s="1"/>
  <c r="L526" i="17"/>
  <c r="L527" i="17" s="1"/>
  <c r="K526" i="17"/>
  <c r="K527" i="17" s="1"/>
  <c r="J526" i="17"/>
  <c r="J527" i="17" s="1"/>
  <c r="I526" i="17"/>
  <c r="I527" i="17" s="1"/>
  <c r="H526" i="17"/>
  <c r="H527" i="17" s="1"/>
  <c r="G526" i="17"/>
  <c r="G527" i="17" s="1"/>
  <c r="F526" i="17"/>
  <c r="F527" i="17" s="1"/>
  <c r="E526" i="17"/>
  <c r="E527" i="17" s="1"/>
  <c r="D526" i="17"/>
  <c r="D527" i="17" s="1"/>
  <c r="C525" i="17"/>
  <c r="C524" i="17"/>
  <c r="C523" i="17"/>
  <c r="M521" i="17"/>
  <c r="M528" i="17" s="1"/>
  <c r="L521" i="17"/>
  <c r="L530" i="17" s="1"/>
  <c r="K521" i="17"/>
  <c r="K529" i="17" s="1"/>
  <c r="J521" i="17"/>
  <c r="J528" i="17" s="1"/>
  <c r="I521" i="17"/>
  <c r="I528" i="17" s="1"/>
  <c r="H521" i="17"/>
  <c r="H530" i="17" s="1"/>
  <c r="G521" i="17"/>
  <c r="G529" i="17" s="1"/>
  <c r="F521" i="17"/>
  <c r="F528" i="17" s="1"/>
  <c r="E521" i="17"/>
  <c r="E528" i="17" s="1"/>
  <c r="D521" i="17"/>
  <c r="D530" i="17" s="1"/>
  <c r="C520" i="17"/>
  <c r="M519" i="17"/>
  <c r="L519" i="17"/>
  <c r="K519" i="17"/>
  <c r="J519" i="17"/>
  <c r="I519" i="17"/>
  <c r="H519" i="17"/>
  <c r="G519" i="17"/>
  <c r="F519" i="17"/>
  <c r="E519" i="17"/>
  <c r="D519" i="17"/>
  <c r="C518" i="17"/>
  <c r="M517" i="17"/>
  <c r="L517" i="17"/>
  <c r="K517" i="17"/>
  <c r="J517" i="17"/>
  <c r="I517" i="17"/>
  <c r="H517" i="17"/>
  <c r="G517" i="17"/>
  <c r="F517" i="17"/>
  <c r="E517" i="17"/>
  <c r="D517" i="17"/>
  <c r="C516" i="17"/>
  <c r="C515" i="17"/>
  <c r="M508" i="17"/>
  <c r="M509" i="17" s="1"/>
  <c r="L508" i="17"/>
  <c r="L509" i="17" s="1"/>
  <c r="K508" i="17"/>
  <c r="K509" i="17" s="1"/>
  <c r="J508" i="17"/>
  <c r="J509" i="17" s="1"/>
  <c r="I508" i="17"/>
  <c r="I509" i="17" s="1"/>
  <c r="H508" i="17"/>
  <c r="H509" i="17" s="1"/>
  <c r="G508" i="17"/>
  <c r="G509" i="17" s="1"/>
  <c r="F508" i="17"/>
  <c r="F509" i="17" s="1"/>
  <c r="E508" i="17"/>
  <c r="E509" i="17" s="1"/>
  <c r="D508" i="17"/>
  <c r="D509" i="17" s="1"/>
  <c r="C507" i="17"/>
  <c r="C506" i="17"/>
  <c r="C505" i="17"/>
  <c r="M503" i="17"/>
  <c r="M510" i="17" s="1"/>
  <c r="L503" i="17"/>
  <c r="L510" i="17" s="1"/>
  <c r="K503" i="17"/>
  <c r="K511" i="17" s="1"/>
  <c r="J503" i="17"/>
  <c r="J510" i="17" s="1"/>
  <c r="I503" i="17"/>
  <c r="I510" i="17" s="1"/>
  <c r="H503" i="17"/>
  <c r="H510" i="17" s="1"/>
  <c r="G503" i="17"/>
  <c r="G511" i="17" s="1"/>
  <c r="F503" i="17"/>
  <c r="F510" i="17" s="1"/>
  <c r="E503" i="17"/>
  <c r="E510" i="17" s="1"/>
  <c r="D503" i="17"/>
  <c r="D510" i="17" s="1"/>
  <c r="C502" i="17"/>
  <c r="M501" i="17"/>
  <c r="L501" i="17"/>
  <c r="K501" i="17"/>
  <c r="J501" i="17"/>
  <c r="I501" i="17"/>
  <c r="H501" i="17"/>
  <c r="G501" i="17"/>
  <c r="F501" i="17"/>
  <c r="E501" i="17"/>
  <c r="D501" i="17"/>
  <c r="C500" i="17"/>
  <c r="M499" i="17"/>
  <c r="L499" i="17"/>
  <c r="K499" i="17"/>
  <c r="J499" i="17"/>
  <c r="I499" i="17"/>
  <c r="H499" i="17"/>
  <c r="G499" i="17"/>
  <c r="F499" i="17"/>
  <c r="E499" i="17"/>
  <c r="D499" i="17"/>
  <c r="C498" i="17"/>
  <c r="C497" i="17"/>
  <c r="M490" i="17"/>
  <c r="M491" i="17" s="1"/>
  <c r="L490" i="17"/>
  <c r="L491" i="17" s="1"/>
  <c r="K490" i="17"/>
  <c r="K491" i="17" s="1"/>
  <c r="J490" i="17"/>
  <c r="J491" i="17" s="1"/>
  <c r="I490" i="17"/>
  <c r="I491" i="17" s="1"/>
  <c r="H490" i="17"/>
  <c r="H491" i="17" s="1"/>
  <c r="G490" i="17"/>
  <c r="G491" i="17" s="1"/>
  <c r="F490" i="17"/>
  <c r="F491" i="17" s="1"/>
  <c r="E490" i="17"/>
  <c r="E491" i="17" s="1"/>
  <c r="D490" i="17"/>
  <c r="D491" i="17" s="1"/>
  <c r="C489" i="17"/>
  <c r="C488" i="17"/>
  <c r="C487" i="17"/>
  <c r="M485" i="17"/>
  <c r="M492" i="17" s="1"/>
  <c r="L485" i="17"/>
  <c r="L494" i="17" s="1"/>
  <c r="K485" i="17"/>
  <c r="K493" i="17" s="1"/>
  <c r="J485" i="17"/>
  <c r="J492" i="17" s="1"/>
  <c r="I485" i="17"/>
  <c r="I492" i="17" s="1"/>
  <c r="H485" i="17"/>
  <c r="H494" i="17" s="1"/>
  <c r="G485" i="17"/>
  <c r="G493" i="17" s="1"/>
  <c r="F485" i="17"/>
  <c r="F492" i="17" s="1"/>
  <c r="E485" i="17"/>
  <c r="E492" i="17" s="1"/>
  <c r="D485" i="17"/>
  <c r="D494" i="17" s="1"/>
  <c r="C484" i="17"/>
  <c r="M483" i="17"/>
  <c r="L483" i="17"/>
  <c r="K483" i="17"/>
  <c r="J483" i="17"/>
  <c r="I483" i="17"/>
  <c r="H483" i="17"/>
  <c r="G483" i="17"/>
  <c r="F483" i="17"/>
  <c r="E483" i="17"/>
  <c r="D483" i="17"/>
  <c r="C482" i="17"/>
  <c r="M481" i="17"/>
  <c r="L481" i="17"/>
  <c r="K481" i="17"/>
  <c r="J481" i="17"/>
  <c r="I481" i="17"/>
  <c r="H481" i="17"/>
  <c r="G481" i="17"/>
  <c r="F481" i="17"/>
  <c r="E481" i="17"/>
  <c r="D481" i="17"/>
  <c r="C480" i="17"/>
  <c r="C479" i="17"/>
  <c r="M472" i="17"/>
  <c r="M473" i="17" s="1"/>
  <c r="L472" i="17"/>
  <c r="L473" i="17" s="1"/>
  <c r="K472" i="17"/>
  <c r="K473" i="17" s="1"/>
  <c r="J472" i="17"/>
  <c r="J473" i="17" s="1"/>
  <c r="I472" i="17"/>
  <c r="I473" i="17" s="1"/>
  <c r="H472" i="17"/>
  <c r="H473" i="17" s="1"/>
  <c r="G472" i="17"/>
  <c r="G473" i="17" s="1"/>
  <c r="F472" i="17"/>
  <c r="F473" i="17" s="1"/>
  <c r="E472" i="17"/>
  <c r="E473" i="17" s="1"/>
  <c r="D472" i="17"/>
  <c r="D473" i="17" s="1"/>
  <c r="C471" i="17"/>
  <c r="C470" i="17"/>
  <c r="C469" i="17"/>
  <c r="M467" i="17"/>
  <c r="M474" i="17" s="1"/>
  <c r="L467" i="17"/>
  <c r="L476" i="17" s="1"/>
  <c r="K467" i="17"/>
  <c r="K475" i="17" s="1"/>
  <c r="J467" i="17"/>
  <c r="J474" i="17" s="1"/>
  <c r="I467" i="17"/>
  <c r="I474" i="17" s="1"/>
  <c r="H467" i="17"/>
  <c r="H476" i="17" s="1"/>
  <c r="G467" i="17"/>
  <c r="G475" i="17" s="1"/>
  <c r="F467" i="17"/>
  <c r="F474" i="17" s="1"/>
  <c r="E467" i="17"/>
  <c r="E474" i="17" s="1"/>
  <c r="D467" i="17"/>
  <c r="D476" i="17" s="1"/>
  <c r="C466" i="17"/>
  <c r="M465" i="17"/>
  <c r="L465" i="17"/>
  <c r="K465" i="17"/>
  <c r="J465" i="17"/>
  <c r="I465" i="17"/>
  <c r="H465" i="17"/>
  <c r="G465" i="17"/>
  <c r="F465" i="17"/>
  <c r="E465" i="17"/>
  <c r="D465" i="17"/>
  <c r="C464" i="17"/>
  <c r="M463" i="17"/>
  <c r="L463" i="17"/>
  <c r="K463" i="17"/>
  <c r="J463" i="17"/>
  <c r="I463" i="17"/>
  <c r="H463" i="17"/>
  <c r="G463" i="17"/>
  <c r="F463" i="17"/>
  <c r="E463" i="17"/>
  <c r="D463" i="17"/>
  <c r="C462" i="17"/>
  <c r="C461" i="17"/>
  <c r="M454" i="17"/>
  <c r="M455" i="17" s="1"/>
  <c r="L454" i="17"/>
  <c r="L455" i="17" s="1"/>
  <c r="K454" i="17"/>
  <c r="K455" i="17" s="1"/>
  <c r="J454" i="17"/>
  <c r="J455" i="17" s="1"/>
  <c r="I454" i="17"/>
  <c r="I455" i="17" s="1"/>
  <c r="H454" i="17"/>
  <c r="H455" i="17" s="1"/>
  <c r="G454" i="17"/>
  <c r="G455" i="17" s="1"/>
  <c r="F454" i="17"/>
  <c r="F455" i="17" s="1"/>
  <c r="E454" i="17"/>
  <c r="E455" i="17" s="1"/>
  <c r="D454" i="17"/>
  <c r="D455" i="17" s="1"/>
  <c r="C453" i="17"/>
  <c r="C452" i="17"/>
  <c r="C451" i="17"/>
  <c r="M449" i="17"/>
  <c r="M456" i="17" s="1"/>
  <c r="L449" i="17"/>
  <c r="L458" i="17" s="1"/>
  <c r="K449" i="17"/>
  <c r="K457" i="17" s="1"/>
  <c r="J449" i="17"/>
  <c r="J456" i="17" s="1"/>
  <c r="I449" i="17"/>
  <c r="I456" i="17" s="1"/>
  <c r="H449" i="17"/>
  <c r="H458" i="17" s="1"/>
  <c r="G449" i="17"/>
  <c r="G457" i="17" s="1"/>
  <c r="F449" i="17"/>
  <c r="F456" i="17" s="1"/>
  <c r="E449" i="17"/>
  <c r="E456" i="17" s="1"/>
  <c r="D449" i="17"/>
  <c r="D458" i="17" s="1"/>
  <c r="C448" i="17"/>
  <c r="M447" i="17"/>
  <c r="L447" i="17"/>
  <c r="K447" i="17"/>
  <c r="J447" i="17"/>
  <c r="I447" i="17"/>
  <c r="H447" i="17"/>
  <c r="G447" i="17"/>
  <c r="F447" i="17"/>
  <c r="E447" i="17"/>
  <c r="D447" i="17"/>
  <c r="C446" i="17"/>
  <c r="M445" i="17"/>
  <c r="L445" i="17"/>
  <c r="K445" i="17"/>
  <c r="J445" i="17"/>
  <c r="I445" i="17"/>
  <c r="H445" i="17"/>
  <c r="G445" i="17"/>
  <c r="F445" i="17"/>
  <c r="E445" i="17"/>
  <c r="D445" i="17"/>
  <c r="C444" i="17"/>
  <c r="C443" i="17"/>
  <c r="M436" i="17"/>
  <c r="M437" i="17" s="1"/>
  <c r="L436" i="17"/>
  <c r="L437" i="17" s="1"/>
  <c r="K436" i="17"/>
  <c r="K437" i="17" s="1"/>
  <c r="J436" i="17"/>
  <c r="J437" i="17" s="1"/>
  <c r="I436" i="17"/>
  <c r="I437" i="17" s="1"/>
  <c r="H436" i="17"/>
  <c r="H437" i="17" s="1"/>
  <c r="G436" i="17"/>
  <c r="G437" i="17" s="1"/>
  <c r="F436" i="17"/>
  <c r="F437" i="17" s="1"/>
  <c r="E436" i="17"/>
  <c r="E437" i="17" s="1"/>
  <c r="D436" i="17"/>
  <c r="D437" i="17" s="1"/>
  <c r="C435" i="17"/>
  <c r="C434" i="17"/>
  <c r="C433" i="17"/>
  <c r="M431" i="17"/>
  <c r="M438" i="17" s="1"/>
  <c r="L431" i="17"/>
  <c r="L440" i="17" s="1"/>
  <c r="K431" i="17"/>
  <c r="K439" i="17" s="1"/>
  <c r="J431" i="17"/>
  <c r="J438" i="17" s="1"/>
  <c r="I431" i="17"/>
  <c r="I438" i="17" s="1"/>
  <c r="H431" i="17"/>
  <c r="H440" i="17" s="1"/>
  <c r="G431" i="17"/>
  <c r="G439" i="17" s="1"/>
  <c r="F431" i="17"/>
  <c r="F438" i="17" s="1"/>
  <c r="E431" i="17"/>
  <c r="E438" i="17" s="1"/>
  <c r="D431" i="17"/>
  <c r="D440" i="17" s="1"/>
  <c r="C430" i="17"/>
  <c r="M429" i="17"/>
  <c r="L429" i="17"/>
  <c r="K429" i="17"/>
  <c r="J429" i="17"/>
  <c r="I429" i="17"/>
  <c r="H429" i="17"/>
  <c r="G429" i="17"/>
  <c r="F429" i="17"/>
  <c r="E429" i="17"/>
  <c r="D429" i="17"/>
  <c r="C428" i="17"/>
  <c r="M427" i="17"/>
  <c r="L427" i="17"/>
  <c r="K427" i="17"/>
  <c r="J427" i="17"/>
  <c r="I427" i="17"/>
  <c r="H427" i="17"/>
  <c r="G427" i="17"/>
  <c r="F427" i="17"/>
  <c r="E427" i="17"/>
  <c r="D427" i="17"/>
  <c r="C426" i="17"/>
  <c r="C425" i="17"/>
  <c r="M418" i="17"/>
  <c r="M419" i="17" s="1"/>
  <c r="L418" i="17"/>
  <c r="L419" i="17" s="1"/>
  <c r="K418" i="17"/>
  <c r="K419" i="17" s="1"/>
  <c r="J418" i="17"/>
  <c r="J419" i="17" s="1"/>
  <c r="I418" i="17"/>
  <c r="I419" i="17" s="1"/>
  <c r="H418" i="17"/>
  <c r="H419" i="17" s="1"/>
  <c r="G418" i="17"/>
  <c r="G419" i="17" s="1"/>
  <c r="F418" i="17"/>
  <c r="F419" i="17" s="1"/>
  <c r="E418" i="17"/>
  <c r="E419" i="17" s="1"/>
  <c r="D418" i="17"/>
  <c r="D419" i="17" s="1"/>
  <c r="C417" i="17"/>
  <c r="C416" i="17"/>
  <c r="C415" i="17"/>
  <c r="M413" i="17"/>
  <c r="M420" i="17" s="1"/>
  <c r="L413" i="17"/>
  <c r="L422" i="17" s="1"/>
  <c r="K413" i="17"/>
  <c r="K421" i="17" s="1"/>
  <c r="J413" i="17"/>
  <c r="J420" i="17" s="1"/>
  <c r="I413" i="17"/>
  <c r="I420" i="17" s="1"/>
  <c r="H413" i="17"/>
  <c r="H422" i="17" s="1"/>
  <c r="G413" i="17"/>
  <c r="G421" i="17" s="1"/>
  <c r="F413" i="17"/>
  <c r="F420" i="17" s="1"/>
  <c r="E413" i="17"/>
  <c r="E420" i="17" s="1"/>
  <c r="D413" i="17"/>
  <c r="D422" i="17" s="1"/>
  <c r="C412" i="17"/>
  <c r="M411" i="17"/>
  <c r="L411" i="17"/>
  <c r="K411" i="17"/>
  <c r="J411" i="17"/>
  <c r="I411" i="17"/>
  <c r="H411" i="17"/>
  <c r="G411" i="17"/>
  <c r="F411" i="17"/>
  <c r="E411" i="17"/>
  <c r="D411" i="17"/>
  <c r="C410" i="17"/>
  <c r="M409" i="17"/>
  <c r="L409" i="17"/>
  <c r="K409" i="17"/>
  <c r="J409" i="17"/>
  <c r="I409" i="17"/>
  <c r="H409" i="17"/>
  <c r="G409" i="17"/>
  <c r="F409" i="17"/>
  <c r="E409" i="17"/>
  <c r="D409" i="17"/>
  <c r="C408" i="17"/>
  <c r="C407" i="17"/>
  <c r="M400" i="17"/>
  <c r="M401" i="17" s="1"/>
  <c r="L400" i="17"/>
  <c r="L401" i="17" s="1"/>
  <c r="K400" i="17"/>
  <c r="K401" i="17" s="1"/>
  <c r="J400" i="17"/>
  <c r="J401" i="17" s="1"/>
  <c r="I400" i="17"/>
  <c r="I401" i="17" s="1"/>
  <c r="H400" i="17"/>
  <c r="H401" i="17" s="1"/>
  <c r="G400" i="17"/>
  <c r="G401" i="17" s="1"/>
  <c r="F400" i="17"/>
  <c r="F401" i="17" s="1"/>
  <c r="E400" i="17"/>
  <c r="E401" i="17" s="1"/>
  <c r="D400" i="17"/>
  <c r="D401" i="17" s="1"/>
  <c r="C399" i="17"/>
  <c r="C398" i="17"/>
  <c r="C397" i="17"/>
  <c r="M395" i="17"/>
  <c r="M402" i="17" s="1"/>
  <c r="L395" i="17"/>
  <c r="L404" i="17" s="1"/>
  <c r="K395" i="17"/>
  <c r="K404" i="17" s="1"/>
  <c r="J395" i="17"/>
  <c r="J403" i="17" s="1"/>
  <c r="I395" i="17"/>
  <c r="I402" i="17" s="1"/>
  <c r="H395" i="17"/>
  <c r="H402" i="17" s="1"/>
  <c r="G395" i="17"/>
  <c r="G404" i="17" s="1"/>
  <c r="F395" i="17"/>
  <c r="F403" i="17" s="1"/>
  <c r="E395" i="17"/>
  <c r="E402" i="17" s="1"/>
  <c r="D395" i="17"/>
  <c r="D402" i="17" s="1"/>
  <c r="C394" i="17"/>
  <c r="M393" i="17"/>
  <c r="L393" i="17"/>
  <c r="K393" i="17"/>
  <c r="J393" i="17"/>
  <c r="I393" i="17"/>
  <c r="H393" i="17"/>
  <c r="G393" i="17"/>
  <c r="F393" i="17"/>
  <c r="E393" i="17"/>
  <c r="D393" i="17"/>
  <c r="C392" i="17"/>
  <c r="M391" i="17"/>
  <c r="L391" i="17"/>
  <c r="K391" i="17"/>
  <c r="J391" i="17"/>
  <c r="I391" i="17"/>
  <c r="H391" i="17"/>
  <c r="G391" i="17"/>
  <c r="F391" i="17"/>
  <c r="E391" i="17"/>
  <c r="D391" i="17"/>
  <c r="C390" i="17"/>
  <c r="C389" i="17"/>
  <c r="H22" i="5"/>
  <c r="H23" i="5"/>
  <c r="H24" i="5"/>
  <c r="H25" i="5"/>
  <c r="H26" i="5"/>
  <c r="CX50" i="12"/>
  <c r="CX51" i="12"/>
  <c r="CX52" i="12"/>
  <c r="CX53" i="12"/>
  <c r="AD10" i="21" l="1"/>
  <c r="AD19" i="21" s="1"/>
  <c r="AD14" i="4"/>
  <c r="AD45" i="4" s="1"/>
  <c r="Z14" i="4"/>
  <c r="Z10" i="21"/>
  <c r="Z19" i="21" s="1"/>
  <c r="AD8" i="21"/>
  <c r="G460" i="17"/>
  <c r="AE41" i="4"/>
  <c r="G478" i="17"/>
  <c r="AD12" i="21"/>
  <c r="AD15" i="21" s="1"/>
  <c r="AD17" i="21" s="1"/>
  <c r="AF41" i="4"/>
  <c r="G496" i="17"/>
  <c r="AG41" i="4"/>
  <c r="G514" i="17"/>
  <c r="AF8" i="21"/>
  <c r="Z8" i="21"/>
  <c r="G388" i="17"/>
  <c r="Z7" i="21"/>
  <c r="B388" i="17"/>
  <c r="AA7" i="21"/>
  <c r="B406" i="17"/>
  <c r="AC23" i="4"/>
  <c r="AA8" i="21"/>
  <c r="G406" i="17"/>
  <c r="AF7" i="5"/>
  <c r="B424" i="17"/>
  <c r="AG14" i="4"/>
  <c r="BB8" i="15"/>
  <c r="G424" i="17"/>
  <c r="BD7" i="15"/>
  <c r="B442" i="17"/>
  <c r="AH7" i="5"/>
  <c r="B460" i="17"/>
  <c r="BH7" i="15"/>
  <c r="B478" i="17"/>
  <c r="AF40" i="4"/>
  <c r="B496" i="17"/>
  <c r="BL7" i="15"/>
  <c r="B514" i="17"/>
  <c r="BD8" i="15"/>
  <c r="G442" i="17"/>
  <c r="AC109" i="26"/>
  <c r="AC300" i="26"/>
  <c r="AC43" i="26"/>
  <c r="AC116" i="26"/>
  <c r="AC286" i="26"/>
  <c r="AC196" i="26"/>
  <c r="AC301" i="26"/>
  <c r="AC69" i="26"/>
  <c r="AD41" i="4"/>
  <c r="AD7" i="21"/>
  <c r="AE7" i="21"/>
  <c r="AG7" i="21"/>
  <c r="AC40" i="4"/>
  <c r="AC8" i="21"/>
  <c r="AZ7" i="15"/>
  <c r="AE8" i="21"/>
  <c r="AZ8" i="15"/>
  <c r="BF8" i="15"/>
  <c r="AI7" i="5"/>
  <c r="AC41" i="4"/>
  <c r="AJ7" i="5"/>
  <c r="AI8" i="5"/>
  <c r="AE40" i="4"/>
  <c r="AB7" i="21"/>
  <c r="AB41" i="4"/>
  <c r="AK7" i="5"/>
  <c r="AA41" i="4"/>
  <c r="AD8" i="5"/>
  <c r="BH8" i="15"/>
  <c r="Z41" i="4"/>
  <c r="AE8" i="5"/>
  <c r="BJ7" i="15"/>
  <c r="Z40" i="4"/>
  <c r="AF8" i="5"/>
  <c r="BJ8" i="15"/>
  <c r="AG40" i="4"/>
  <c r="AG8" i="5"/>
  <c r="AH8" i="5"/>
  <c r="BL8" i="15"/>
  <c r="AB8" i="21"/>
  <c r="AX7" i="15"/>
  <c r="AD40" i="4"/>
  <c r="AJ8" i="5"/>
  <c r="AX8" i="15"/>
  <c r="AK8" i="5"/>
  <c r="AB40" i="4"/>
  <c r="AD7" i="5"/>
  <c r="AG8" i="21"/>
  <c r="AA40" i="4"/>
  <c r="AE7" i="5"/>
  <c r="BB7" i="15"/>
  <c r="AG7" i="5"/>
  <c r="AC130" i="26"/>
  <c r="AC181" i="26"/>
  <c r="AC183" i="26"/>
  <c r="AC135" i="26"/>
  <c r="AC254" i="26"/>
  <c r="AC42" i="26"/>
  <c r="AC158" i="26"/>
  <c r="AC244" i="26"/>
  <c r="AC280" i="26"/>
  <c r="AC149" i="26"/>
  <c r="AC243" i="26"/>
  <c r="AC159" i="26"/>
  <c r="AC138" i="26"/>
  <c r="AC211" i="26"/>
  <c r="AC288" i="26"/>
  <c r="AC279" i="26"/>
  <c r="AC177" i="26"/>
  <c r="AC86" i="26"/>
  <c r="AC139" i="26"/>
  <c r="AC90" i="26"/>
  <c r="AC47" i="26"/>
  <c r="AC290" i="26"/>
  <c r="AC58" i="26"/>
  <c r="AC133" i="26"/>
  <c r="AC259" i="26"/>
  <c r="AC172" i="26"/>
  <c r="AC23" i="26"/>
  <c r="AC285" i="26"/>
  <c r="AC15" i="26"/>
  <c r="AC296" i="26"/>
  <c r="AC171" i="26"/>
  <c r="AC264" i="26"/>
  <c r="AC129" i="26"/>
  <c r="AC206" i="26"/>
  <c r="AC60" i="26"/>
  <c r="AC157" i="26"/>
  <c r="AC245" i="26"/>
  <c r="AC55" i="26"/>
  <c r="AC237" i="26"/>
  <c r="AC193" i="26"/>
  <c r="AC64" i="26"/>
  <c r="AC75" i="26"/>
  <c r="AC292" i="26"/>
  <c r="AC302" i="26"/>
  <c r="AC265" i="26"/>
  <c r="AC151" i="26"/>
  <c r="AC262" i="26"/>
  <c r="AC222" i="26"/>
  <c r="AC148" i="26"/>
  <c r="AC163" i="26"/>
  <c r="AC240" i="26"/>
  <c r="AC170" i="26"/>
  <c r="AC162" i="26"/>
  <c r="AC32" i="26"/>
  <c r="AC275" i="26"/>
  <c r="AC14" i="26"/>
  <c r="AC153" i="26"/>
  <c r="AC63" i="26"/>
  <c r="AC146" i="26"/>
  <c r="AC106" i="26"/>
  <c r="AC175" i="26"/>
  <c r="AC61" i="26"/>
  <c r="AC236" i="26"/>
  <c r="AC231" i="26"/>
  <c r="AC108" i="26"/>
  <c r="AC154" i="26"/>
  <c r="AC173" i="26"/>
  <c r="AC89" i="26"/>
  <c r="AC85" i="26"/>
  <c r="AC215" i="26"/>
  <c r="AC92" i="26"/>
  <c r="AC112" i="26"/>
  <c r="AC11" i="26"/>
  <c r="AC145" i="26"/>
  <c r="AC221" i="26"/>
  <c r="AC227" i="26"/>
  <c r="AC255" i="26"/>
  <c r="AC134" i="26"/>
  <c r="AC16" i="26"/>
  <c r="AC21" i="26"/>
  <c r="AC39" i="26"/>
  <c r="AC239" i="26"/>
  <c r="AC174" i="26"/>
  <c r="AC161" i="26"/>
  <c r="AC147" i="26"/>
  <c r="AC93" i="26"/>
  <c r="AC12" i="26"/>
  <c r="AC31" i="26"/>
  <c r="AC143" i="26"/>
  <c r="AC233" i="26"/>
  <c r="AC53" i="26"/>
  <c r="AC225" i="26"/>
  <c r="AC29" i="26"/>
  <c r="AC271" i="26"/>
  <c r="AC59" i="26"/>
  <c r="AC295" i="26"/>
  <c r="AC249" i="26"/>
  <c r="AC166" i="26"/>
  <c r="AI304" i="26"/>
  <c r="AC80" i="26"/>
  <c r="AC57" i="26"/>
  <c r="AC189" i="26"/>
  <c r="AC220" i="26"/>
  <c r="AC6" i="26"/>
  <c r="AC269" i="26"/>
  <c r="AC253" i="26"/>
  <c r="AC199" i="26"/>
  <c r="AC113" i="26"/>
  <c r="AC281" i="26"/>
  <c r="AC5" i="26"/>
  <c r="AC44" i="26"/>
  <c r="AC188" i="26"/>
  <c r="AC30" i="26"/>
  <c r="AC214" i="26"/>
  <c r="AC77" i="26"/>
  <c r="AC289" i="26"/>
  <c r="AC76" i="26"/>
  <c r="AC102" i="26"/>
  <c r="AC62" i="26"/>
  <c r="AC167" i="26"/>
  <c r="AC101" i="26"/>
  <c r="AC185" i="26"/>
  <c r="AC223" i="26"/>
  <c r="AC13" i="26"/>
  <c r="R304" i="26"/>
  <c r="AC142" i="26"/>
  <c r="AC126" i="26"/>
  <c r="Y304" i="26"/>
  <c r="Z4" i="26"/>
  <c r="Z304" i="26" s="1"/>
  <c r="Q304" i="26"/>
  <c r="AJ304" i="26"/>
  <c r="AC119" i="26"/>
  <c r="AC287" i="26"/>
  <c r="AD43" i="4"/>
  <c r="AD44" i="4"/>
  <c r="AD42" i="4"/>
  <c r="AD46" i="4" s="1"/>
  <c r="AD23" i="4"/>
  <c r="AB14" i="4"/>
  <c r="AB44" i="4" s="1"/>
  <c r="AC44" i="4"/>
  <c r="AA11" i="21"/>
  <c r="AE11" i="21"/>
  <c r="AA14" i="4"/>
  <c r="AA44" i="4" s="1"/>
  <c r="AF14" i="4"/>
  <c r="AF44" i="4" s="1"/>
  <c r="AG45" i="4"/>
  <c r="AC45" i="4"/>
  <c r="AG44" i="4"/>
  <c r="AG43" i="4"/>
  <c r="AC43" i="4"/>
  <c r="AC46" i="4" s="1"/>
  <c r="J458" i="17"/>
  <c r="AC12" i="21"/>
  <c r="AC15" i="21" s="1"/>
  <c r="AC17" i="21" s="1"/>
  <c r="AG12" i="21"/>
  <c r="AG15" i="21" s="1"/>
  <c r="AG17" i="21" s="1"/>
  <c r="AC18" i="21"/>
  <c r="AG18" i="21"/>
  <c r="AA12" i="21"/>
  <c r="AA15" i="21" s="1"/>
  <c r="AA17" i="21" s="1"/>
  <c r="AB12" i="21"/>
  <c r="AB15" i="21" s="1"/>
  <c r="AB17" i="21" s="1"/>
  <c r="AF12" i="21"/>
  <c r="AF15" i="21" s="1"/>
  <c r="AF17" i="21" s="1"/>
  <c r="Z12" i="21"/>
  <c r="Z15" i="21" s="1"/>
  <c r="Z17" i="21" s="1"/>
  <c r="Z18" i="21"/>
  <c r="CZ55" i="12"/>
  <c r="CP59" i="12"/>
  <c r="CA59" i="12"/>
  <c r="CD59" i="12"/>
  <c r="CG59" i="12"/>
  <c r="BR59" i="12"/>
  <c r="BU59" i="12"/>
  <c r="CZ50" i="12"/>
  <c r="BX59" i="12"/>
  <c r="CZ53" i="12"/>
  <c r="CZ51" i="12"/>
  <c r="CZ52" i="12"/>
  <c r="C499" i="17"/>
  <c r="H529" i="17"/>
  <c r="M530" i="17"/>
  <c r="L439" i="17"/>
  <c r="C526" i="17"/>
  <c r="C527" i="17" s="1"/>
  <c r="L529" i="17"/>
  <c r="I530" i="17"/>
  <c r="C517" i="17"/>
  <c r="E530" i="17"/>
  <c r="D512" i="17"/>
  <c r="D513" i="17" s="1"/>
  <c r="D493" i="17"/>
  <c r="D511" i="17"/>
  <c r="E512" i="17"/>
  <c r="M512" i="17"/>
  <c r="D528" i="17"/>
  <c r="H528" i="17"/>
  <c r="L528" i="17"/>
  <c r="L531" i="17" s="1"/>
  <c r="E529" i="17"/>
  <c r="E531" i="17" s="1"/>
  <c r="I529" i="17"/>
  <c r="M529" i="17"/>
  <c r="F530" i="17"/>
  <c r="J530" i="17"/>
  <c r="L512" i="17"/>
  <c r="G528" i="17"/>
  <c r="K528" i="17"/>
  <c r="D475" i="17"/>
  <c r="C508" i="17"/>
  <c r="C509" i="17" s="1"/>
  <c r="H511" i="17"/>
  <c r="H512" i="17"/>
  <c r="F529" i="17"/>
  <c r="J529" i="17"/>
  <c r="G530" i="17"/>
  <c r="K530" i="17"/>
  <c r="L511" i="17"/>
  <c r="L513" i="17" s="1"/>
  <c r="I512" i="17"/>
  <c r="G510" i="17"/>
  <c r="K510" i="17"/>
  <c r="C490" i="17"/>
  <c r="C491" i="17" s="1"/>
  <c r="H493" i="17"/>
  <c r="M494" i="17"/>
  <c r="E511" i="17"/>
  <c r="I511" i="17"/>
  <c r="I513" i="17" s="1"/>
  <c r="M511" i="17"/>
  <c r="F512" i="17"/>
  <c r="J512" i="17"/>
  <c r="L493" i="17"/>
  <c r="F511" i="17"/>
  <c r="J511" i="17"/>
  <c r="G512" i="17"/>
  <c r="K512" i="17"/>
  <c r="I494" i="17"/>
  <c r="C481" i="17"/>
  <c r="E494" i="17"/>
  <c r="I476" i="17"/>
  <c r="C472" i="17"/>
  <c r="C473" i="17" s="1"/>
  <c r="H475" i="17"/>
  <c r="M476" i="17"/>
  <c r="D492" i="17"/>
  <c r="H492" i="17"/>
  <c r="L492" i="17"/>
  <c r="E493" i="17"/>
  <c r="I493" i="17"/>
  <c r="I495" i="17" s="1"/>
  <c r="M493" i="17"/>
  <c r="F494" i="17"/>
  <c r="J494" i="17"/>
  <c r="G492" i="17"/>
  <c r="K492" i="17"/>
  <c r="D421" i="17"/>
  <c r="L475" i="17"/>
  <c r="F493" i="17"/>
  <c r="J493" i="17"/>
  <c r="G494" i="17"/>
  <c r="K494" i="17"/>
  <c r="C436" i="17"/>
  <c r="C437" i="17" s="1"/>
  <c r="H457" i="17"/>
  <c r="C463" i="17"/>
  <c r="E476" i="17"/>
  <c r="D457" i="17"/>
  <c r="I457" i="17"/>
  <c r="E458" i="17"/>
  <c r="M458" i="17"/>
  <c r="D474" i="17"/>
  <c r="H474" i="17"/>
  <c r="L474" i="17"/>
  <c r="E475" i="17"/>
  <c r="I475" i="17"/>
  <c r="I477" i="17" s="1"/>
  <c r="M475" i="17"/>
  <c r="F476" i="17"/>
  <c r="J476" i="17"/>
  <c r="G474" i="17"/>
  <c r="D439" i="17"/>
  <c r="C454" i="17"/>
  <c r="C455" i="17" s="1"/>
  <c r="E457" i="17"/>
  <c r="J457" i="17"/>
  <c r="J459" i="17" s="1"/>
  <c r="F458" i="17"/>
  <c r="F475" i="17"/>
  <c r="F477" i="17" s="1"/>
  <c r="J475" i="17"/>
  <c r="G476" i="17"/>
  <c r="K476" i="17"/>
  <c r="M457" i="17"/>
  <c r="K474" i="17"/>
  <c r="H439" i="17"/>
  <c r="C445" i="17"/>
  <c r="F457" i="17"/>
  <c r="L457" i="17"/>
  <c r="I458" i="17"/>
  <c r="I440" i="17"/>
  <c r="G456" i="17"/>
  <c r="K456" i="17"/>
  <c r="M440" i="17"/>
  <c r="D456" i="17"/>
  <c r="H456" i="17"/>
  <c r="L456" i="17"/>
  <c r="L459" i="17" s="1"/>
  <c r="I404" i="17"/>
  <c r="G458" i="17"/>
  <c r="K458" i="17"/>
  <c r="C427" i="17"/>
  <c r="E440" i="17"/>
  <c r="G438" i="17"/>
  <c r="K438" i="17"/>
  <c r="C418" i="17"/>
  <c r="C419" i="17" s="1"/>
  <c r="H421" i="17"/>
  <c r="M422" i="17"/>
  <c r="D438" i="17"/>
  <c r="H438" i="17"/>
  <c r="L438" i="17"/>
  <c r="L441" i="17" s="1"/>
  <c r="E439" i="17"/>
  <c r="I439" i="17"/>
  <c r="M439" i="17"/>
  <c r="F440" i="17"/>
  <c r="J440" i="17"/>
  <c r="I422" i="17"/>
  <c r="C391" i="17"/>
  <c r="L421" i="17"/>
  <c r="F439" i="17"/>
  <c r="J439" i="17"/>
  <c r="G440" i="17"/>
  <c r="K440" i="17"/>
  <c r="C409" i="17"/>
  <c r="E422" i="17"/>
  <c r="L403" i="17"/>
  <c r="G420" i="17"/>
  <c r="G403" i="17"/>
  <c r="D404" i="17"/>
  <c r="M404" i="17"/>
  <c r="D420" i="17"/>
  <c r="H420" i="17"/>
  <c r="L420" i="17"/>
  <c r="E421" i="17"/>
  <c r="I421" i="17"/>
  <c r="M421" i="17"/>
  <c r="M423" i="17" s="1"/>
  <c r="F422" i="17"/>
  <c r="J422" i="17"/>
  <c r="D403" i="17"/>
  <c r="K420" i="17"/>
  <c r="C400" i="17"/>
  <c r="C401" i="17" s="1"/>
  <c r="H403" i="17"/>
  <c r="E404" i="17"/>
  <c r="F421" i="17"/>
  <c r="J421" i="17"/>
  <c r="G422" i="17"/>
  <c r="K422" i="17"/>
  <c r="K403" i="17"/>
  <c r="H404" i="17"/>
  <c r="G402" i="17"/>
  <c r="K402" i="17"/>
  <c r="L402" i="17"/>
  <c r="E403" i="17"/>
  <c r="I403" i="17"/>
  <c r="M403" i="17"/>
  <c r="F404" i="17"/>
  <c r="J404" i="17"/>
  <c r="F402" i="17"/>
  <c r="J402" i="17"/>
  <c r="G50" i="12"/>
  <c r="J50" i="12"/>
  <c r="M50" i="12"/>
  <c r="P50" i="12"/>
  <c r="S50" i="12"/>
  <c r="V50" i="12"/>
  <c r="Y50" i="12"/>
  <c r="AB50" i="12"/>
  <c r="AE50" i="12"/>
  <c r="AH50" i="12"/>
  <c r="AK50" i="12"/>
  <c r="AN50" i="12"/>
  <c r="AQ50" i="12"/>
  <c r="AT50" i="12"/>
  <c r="AW50" i="12"/>
  <c r="AZ50" i="12"/>
  <c r="BC50" i="12"/>
  <c r="BF50" i="12"/>
  <c r="BI50" i="12"/>
  <c r="BL50" i="12"/>
  <c r="BO50" i="12"/>
  <c r="CJ50" i="12"/>
  <c r="CS50" i="12"/>
  <c r="G51" i="12"/>
  <c r="J51" i="12"/>
  <c r="M51" i="12"/>
  <c r="P51" i="12"/>
  <c r="S51" i="12"/>
  <c r="V51" i="12"/>
  <c r="Y51" i="12"/>
  <c r="AB51" i="12"/>
  <c r="AE51" i="12"/>
  <c r="AH51" i="12"/>
  <c r="AK51" i="12"/>
  <c r="AN51" i="12"/>
  <c r="AQ51" i="12"/>
  <c r="AT51" i="12"/>
  <c r="AW51" i="12"/>
  <c r="AZ51" i="12"/>
  <c r="BC51" i="12"/>
  <c r="BF51" i="12"/>
  <c r="BI51" i="12"/>
  <c r="BL51" i="12"/>
  <c r="BO51" i="12"/>
  <c r="CJ51" i="12"/>
  <c r="CS51" i="12"/>
  <c r="G52" i="12"/>
  <c r="J52" i="12"/>
  <c r="M52" i="12"/>
  <c r="P52" i="12"/>
  <c r="S52" i="12"/>
  <c r="V52" i="12"/>
  <c r="Y52" i="12"/>
  <c r="AB52" i="12"/>
  <c r="AE52" i="12"/>
  <c r="AH52" i="12"/>
  <c r="AK52" i="12"/>
  <c r="AN52" i="12"/>
  <c r="AQ52" i="12"/>
  <c r="AT52" i="12"/>
  <c r="AW52" i="12"/>
  <c r="AZ52" i="12"/>
  <c r="BC52" i="12"/>
  <c r="BF52" i="12"/>
  <c r="BI52" i="12"/>
  <c r="BL52" i="12"/>
  <c r="BO52" i="12"/>
  <c r="CJ52" i="12"/>
  <c r="CS52" i="12"/>
  <c r="G53" i="12"/>
  <c r="J53" i="12"/>
  <c r="M53" i="12"/>
  <c r="P53" i="12"/>
  <c r="S53" i="12"/>
  <c r="V53" i="12"/>
  <c r="Y53" i="12"/>
  <c r="AB53" i="12"/>
  <c r="AE53" i="12"/>
  <c r="AH53" i="12"/>
  <c r="AK53" i="12"/>
  <c r="AN53" i="12"/>
  <c r="AQ53" i="12"/>
  <c r="AT53" i="12"/>
  <c r="AW53" i="12"/>
  <c r="AZ53" i="12"/>
  <c r="BC53" i="12"/>
  <c r="BF53" i="12"/>
  <c r="BI53" i="12"/>
  <c r="BL53" i="12"/>
  <c r="BO53" i="12"/>
  <c r="CJ53" i="12"/>
  <c r="CS53" i="12"/>
  <c r="G58" i="12"/>
  <c r="J58" i="12"/>
  <c r="M58" i="12"/>
  <c r="P58" i="12"/>
  <c r="S58" i="12"/>
  <c r="V58" i="12"/>
  <c r="Y58" i="12"/>
  <c r="AB58" i="12"/>
  <c r="AE58" i="12"/>
  <c r="AH58" i="12"/>
  <c r="AK58" i="12"/>
  <c r="AN58" i="12"/>
  <c r="AQ58" i="12"/>
  <c r="AT58" i="12"/>
  <c r="AW58" i="12"/>
  <c r="AZ58" i="12"/>
  <c r="BC58" i="12"/>
  <c r="BF58" i="12"/>
  <c r="BI58" i="12"/>
  <c r="BL58" i="12"/>
  <c r="BO58" i="12"/>
  <c r="CJ58" i="12"/>
  <c r="CS58" i="12"/>
  <c r="AW22" i="15"/>
  <c r="AV22" i="15"/>
  <c r="AU22" i="15"/>
  <c r="AT22" i="15"/>
  <c r="AS22" i="15"/>
  <c r="AR22" i="15"/>
  <c r="AQ22" i="15"/>
  <c r="AP22" i="15"/>
  <c r="AO22" i="15"/>
  <c r="AN22" i="15"/>
  <c r="AM22" i="15"/>
  <c r="AL22" i="15"/>
  <c r="AK22" i="15"/>
  <c r="AJ22" i="15"/>
  <c r="AI22" i="15"/>
  <c r="AH22" i="15"/>
  <c r="AG22" i="15"/>
  <c r="AF22" i="15"/>
  <c r="AE22" i="15"/>
  <c r="AD22" i="15"/>
  <c r="C318" i="17"/>
  <c r="M382" i="17"/>
  <c r="M383" i="17" s="1"/>
  <c r="L382" i="17"/>
  <c r="L383" i="17" s="1"/>
  <c r="K382" i="17"/>
  <c r="K383" i="17" s="1"/>
  <c r="J382" i="17"/>
  <c r="J383" i="17" s="1"/>
  <c r="I382" i="17"/>
  <c r="I383" i="17" s="1"/>
  <c r="H382" i="17"/>
  <c r="H383" i="17" s="1"/>
  <c r="G382" i="17"/>
  <c r="G383" i="17" s="1"/>
  <c r="F382" i="17"/>
  <c r="F383" i="17" s="1"/>
  <c r="E382" i="17"/>
  <c r="E383" i="17" s="1"/>
  <c r="D382" i="17"/>
  <c r="D383" i="17" s="1"/>
  <c r="C381" i="17"/>
  <c r="C380" i="17"/>
  <c r="C379" i="17"/>
  <c r="M377" i="17"/>
  <c r="M384" i="17" s="1"/>
  <c r="L377" i="17"/>
  <c r="L386" i="17" s="1"/>
  <c r="K377" i="17"/>
  <c r="J377" i="17"/>
  <c r="J384" i="17" s="1"/>
  <c r="I377" i="17"/>
  <c r="I384" i="17" s="1"/>
  <c r="H377" i="17"/>
  <c r="H386" i="17" s="1"/>
  <c r="G377" i="17"/>
  <c r="G384" i="17" s="1"/>
  <c r="F377" i="17"/>
  <c r="F384" i="17" s="1"/>
  <c r="E377" i="17"/>
  <c r="E384" i="17" s="1"/>
  <c r="D377" i="17"/>
  <c r="D386" i="17" s="1"/>
  <c r="C376" i="17"/>
  <c r="M375" i="17"/>
  <c r="L375" i="17"/>
  <c r="K375" i="17"/>
  <c r="J375" i="17"/>
  <c r="I375" i="17"/>
  <c r="H375" i="17"/>
  <c r="G375" i="17"/>
  <c r="F375" i="17"/>
  <c r="E375" i="17"/>
  <c r="D375" i="17"/>
  <c r="C374" i="17"/>
  <c r="M373" i="17"/>
  <c r="L373" i="17"/>
  <c r="K373" i="17"/>
  <c r="J373" i="17"/>
  <c r="I373" i="17"/>
  <c r="H373" i="17"/>
  <c r="G373" i="17"/>
  <c r="F373" i="17"/>
  <c r="E373" i="17"/>
  <c r="D373" i="17"/>
  <c r="C372" i="17"/>
  <c r="C371" i="17"/>
  <c r="M364" i="17"/>
  <c r="M365" i="17" s="1"/>
  <c r="L364" i="17"/>
  <c r="L365" i="17" s="1"/>
  <c r="K364" i="17"/>
  <c r="K365" i="17" s="1"/>
  <c r="J364" i="17"/>
  <c r="J365" i="17" s="1"/>
  <c r="I364" i="17"/>
  <c r="I365" i="17" s="1"/>
  <c r="H364" i="17"/>
  <c r="H365" i="17" s="1"/>
  <c r="G364" i="17"/>
  <c r="G365" i="17" s="1"/>
  <c r="F364" i="17"/>
  <c r="F365" i="17" s="1"/>
  <c r="E364" i="17"/>
  <c r="E365" i="17" s="1"/>
  <c r="D364" i="17"/>
  <c r="D365" i="17" s="1"/>
  <c r="C363" i="17"/>
  <c r="C362" i="17"/>
  <c r="C361" i="17"/>
  <c r="M359" i="17"/>
  <c r="L359" i="17"/>
  <c r="L366" i="17" s="1"/>
  <c r="K359" i="17"/>
  <c r="K366" i="17" s="1"/>
  <c r="J359" i="17"/>
  <c r="J368" i="17" s="1"/>
  <c r="I359" i="17"/>
  <c r="I366" i="17" s="1"/>
  <c r="H359" i="17"/>
  <c r="H366" i="17" s="1"/>
  <c r="G359" i="17"/>
  <c r="G366" i="17" s="1"/>
  <c r="F359" i="17"/>
  <c r="F368" i="17" s="1"/>
  <c r="E359" i="17"/>
  <c r="D359" i="17"/>
  <c r="D366" i="17" s="1"/>
  <c r="C358" i="17"/>
  <c r="M357" i="17"/>
  <c r="L357" i="17"/>
  <c r="K357" i="17"/>
  <c r="J357" i="17"/>
  <c r="I357" i="17"/>
  <c r="H357" i="17"/>
  <c r="G357" i="17"/>
  <c r="F357" i="17"/>
  <c r="E357" i="17"/>
  <c r="D357" i="17"/>
  <c r="C356" i="17"/>
  <c r="M355" i="17"/>
  <c r="L355" i="17"/>
  <c r="K355" i="17"/>
  <c r="J355" i="17"/>
  <c r="I355" i="17"/>
  <c r="H355" i="17"/>
  <c r="G355" i="17"/>
  <c r="F355" i="17"/>
  <c r="E355" i="17"/>
  <c r="D355" i="17"/>
  <c r="C354" i="17"/>
  <c r="C353" i="17"/>
  <c r="M346" i="17"/>
  <c r="M347" i="17" s="1"/>
  <c r="L346" i="17"/>
  <c r="L347" i="17" s="1"/>
  <c r="K346" i="17"/>
  <c r="K347" i="17" s="1"/>
  <c r="J346" i="17"/>
  <c r="J347" i="17" s="1"/>
  <c r="I346" i="17"/>
  <c r="I347" i="17" s="1"/>
  <c r="H346" i="17"/>
  <c r="H347" i="17" s="1"/>
  <c r="G346" i="17"/>
  <c r="G347" i="17" s="1"/>
  <c r="F346" i="17"/>
  <c r="F347" i="17" s="1"/>
  <c r="E346" i="17"/>
  <c r="E347" i="17" s="1"/>
  <c r="D346" i="17"/>
  <c r="D347" i="17" s="1"/>
  <c r="C345" i="17"/>
  <c r="C344" i="17"/>
  <c r="C343" i="17"/>
  <c r="M341" i="17"/>
  <c r="M348" i="17" s="1"/>
  <c r="L341" i="17"/>
  <c r="L350" i="17" s="1"/>
  <c r="K341" i="17"/>
  <c r="K348" i="17" s="1"/>
  <c r="J341" i="17"/>
  <c r="J348" i="17" s="1"/>
  <c r="I341" i="17"/>
  <c r="I348" i="17" s="1"/>
  <c r="H341" i="17"/>
  <c r="H350" i="17" s="1"/>
  <c r="G341" i="17"/>
  <c r="F341" i="17"/>
  <c r="F348" i="17" s="1"/>
  <c r="E341" i="17"/>
  <c r="E348" i="17" s="1"/>
  <c r="D341" i="17"/>
  <c r="D350" i="17" s="1"/>
  <c r="C340" i="17"/>
  <c r="M339" i="17"/>
  <c r="L339" i="17"/>
  <c r="K339" i="17"/>
  <c r="J339" i="17"/>
  <c r="I339" i="17"/>
  <c r="H339" i="17"/>
  <c r="G339" i="17"/>
  <c r="F339" i="17"/>
  <c r="E339" i="17"/>
  <c r="D339" i="17"/>
  <c r="C338" i="17"/>
  <c r="M337" i="17"/>
  <c r="L337" i="17"/>
  <c r="K337" i="17"/>
  <c r="J337" i="17"/>
  <c r="I337" i="17"/>
  <c r="H337" i="17"/>
  <c r="G337" i="17"/>
  <c r="F337" i="17"/>
  <c r="E337" i="17"/>
  <c r="D337" i="17"/>
  <c r="C336" i="17"/>
  <c r="C335" i="17"/>
  <c r="M328" i="17"/>
  <c r="M329" i="17" s="1"/>
  <c r="L328" i="17"/>
  <c r="L329" i="17" s="1"/>
  <c r="K328" i="17"/>
  <c r="K329" i="17" s="1"/>
  <c r="J328" i="17"/>
  <c r="J329" i="17" s="1"/>
  <c r="I328" i="17"/>
  <c r="I329" i="17" s="1"/>
  <c r="H328" i="17"/>
  <c r="H329" i="17" s="1"/>
  <c r="G328" i="17"/>
  <c r="G329" i="17" s="1"/>
  <c r="F328" i="17"/>
  <c r="F329" i="17" s="1"/>
  <c r="E328" i="17"/>
  <c r="E329" i="17" s="1"/>
  <c r="D328" i="17"/>
  <c r="D329" i="17" s="1"/>
  <c r="C327" i="17"/>
  <c r="C326" i="17"/>
  <c r="C325" i="17"/>
  <c r="M323" i="17"/>
  <c r="L323" i="17"/>
  <c r="L330" i="17" s="1"/>
  <c r="K323" i="17"/>
  <c r="K330" i="17" s="1"/>
  <c r="J323" i="17"/>
  <c r="J332" i="17" s="1"/>
  <c r="I323" i="17"/>
  <c r="I330" i="17" s="1"/>
  <c r="H323" i="17"/>
  <c r="H330" i="17" s="1"/>
  <c r="G323" i="17"/>
  <c r="G330" i="17" s="1"/>
  <c r="F323" i="17"/>
  <c r="F332" i="17" s="1"/>
  <c r="E323" i="17"/>
  <c r="E330" i="17" s="1"/>
  <c r="D323" i="17"/>
  <c r="D330" i="17" s="1"/>
  <c r="C322" i="17"/>
  <c r="M321" i="17"/>
  <c r="L321" i="17"/>
  <c r="K321" i="17"/>
  <c r="J321" i="17"/>
  <c r="I321" i="17"/>
  <c r="H321" i="17"/>
  <c r="G321" i="17"/>
  <c r="F321" i="17"/>
  <c r="E321" i="17"/>
  <c r="D321" i="17"/>
  <c r="C320" i="17"/>
  <c r="M319" i="17"/>
  <c r="L319" i="17"/>
  <c r="K319" i="17"/>
  <c r="J319" i="17"/>
  <c r="I319" i="17"/>
  <c r="H319" i="17"/>
  <c r="G319" i="17"/>
  <c r="F319" i="17"/>
  <c r="E319" i="17"/>
  <c r="D319" i="17"/>
  <c r="C317" i="17"/>
  <c r="M310" i="17"/>
  <c r="M311" i="17" s="1"/>
  <c r="L310" i="17"/>
  <c r="L311" i="17" s="1"/>
  <c r="K310" i="17"/>
  <c r="K311" i="17" s="1"/>
  <c r="J310" i="17"/>
  <c r="J311" i="17" s="1"/>
  <c r="I310" i="17"/>
  <c r="I311" i="17" s="1"/>
  <c r="H310" i="17"/>
  <c r="H311" i="17" s="1"/>
  <c r="G310" i="17"/>
  <c r="G311" i="17" s="1"/>
  <c r="F310" i="17"/>
  <c r="F311" i="17" s="1"/>
  <c r="E310" i="17"/>
  <c r="E311" i="17" s="1"/>
  <c r="D310" i="17"/>
  <c r="D311" i="17" s="1"/>
  <c r="C309" i="17"/>
  <c r="C308" i="17"/>
  <c r="C307" i="17"/>
  <c r="M305" i="17"/>
  <c r="M312" i="17" s="1"/>
  <c r="L305" i="17"/>
  <c r="L314" i="17" s="1"/>
  <c r="K305" i="17"/>
  <c r="J305" i="17"/>
  <c r="J312" i="17" s="1"/>
  <c r="I305" i="17"/>
  <c r="I312" i="17" s="1"/>
  <c r="H305" i="17"/>
  <c r="H314" i="17" s="1"/>
  <c r="G305" i="17"/>
  <c r="G312" i="17" s="1"/>
  <c r="F305" i="17"/>
  <c r="F312" i="17" s="1"/>
  <c r="E305" i="17"/>
  <c r="E312" i="17" s="1"/>
  <c r="D305" i="17"/>
  <c r="D314" i="17" s="1"/>
  <c r="C304" i="17"/>
  <c r="M303" i="17"/>
  <c r="L303" i="17"/>
  <c r="K303" i="17"/>
  <c r="J303" i="17"/>
  <c r="I303" i="17"/>
  <c r="H303" i="17"/>
  <c r="G303" i="17"/>
  <c r="F303" i="17"/>
  <c r="E303" i="17"/>
  <c r="D303" i="17"/>
  <c r="C302" i="17"/>
  <c r="M301" i="17"/>
  <c r="L301" i="17"/>
  <c r="K301" i="17"/>
  <c r="J301" i="17"/>
  <c r="I301" i="17"/>
  <c r="H301" i="17"/>
  <c r="G301" i="17"/>
  <c r="F301" i="17"/>
  <c r="E301" i="17"/>
  <c r="D301" i="17"/>
  <c r="C300" i="17"/>
  <c r="C299" i="17"/>
  <c r="M292" i="17"/>
  <c r="M293" i="17" s="1"/>
  <c r="L292" i="17"/>
  <c r="L293" i="17" s="1"/>
  <c r="K292" i="17"/>
  <c r="K293" i="17" s="1"/>
  <c r="J292" i="17"/>
  <c r="J293" i="17" s="1"/>
  <c r="I292" i="17"/>
  <c r="I293" i="17" s="1"/>
  <c r="H292" i="17"/>
  <c r="H293" i="17" s="1"/>
  <c r="G292" i="17"/>
  <c r="G293" i="17" s="1"/>
  <c r="F292" i="17"/>
  <c r="F293" i="17" s="1"/>
  <c r="E292" i="17"/>
  <c r="E293" i="17" s="1"/>
  <c r="D292" i="17"/>
  <c r="D293" i="17" s="1"/>
  <c r="C291" i="17"/>
  <c r="C290" i="17"/>
  <c r="C289" i="17"/>
  <c r="M287" i="17"/>
  <c r="L287" i="17"/>
  <c r="K287" i="17"/>
  <c r="K296" i="17" s="1"/>
  <c r="J287" i="17"/>
  <c r="J295" i="17" s="1"/>
  <c r="I287" i="17"/>
  <c r="I294" i="17" s="1"/>
  <c r="H287" i="17"/>
  <c r="H294" i="17" s="1"/>
  <c r="G287" i="17"/>
  <c r="F287" i="17"/>
  <c r="E287" i="17"/>
  <c r="E294" i="17" s="1"/>
  <c r="D287" i="17"/>
  <c r="C286" i="17"/>
  <c r="M285" i="17"/>
  <c r="L285" i="17"/>
  <c r="K285" i="17"/>
  <c r="J285" i="17"/>
  <c r="I285" i="17"/>
  <c r="H285" i="17"/>
  <c r="G285" i="17"/>
  <c r="F285" i="17"/>
  <c r="E285" i="17"/>
  <c r="D285" i="17"/>
  <c r="C284" i="17"/>
  <c r="M283" i="17"/>
  <c r="L283" i="17"/>
  <c r="K283" i="17"/>
  <c r="J283" i="17"/>
  <c r="I283" i="17"/>
  <c r="H283" i="17"/>
  <c r="G283" i="17"/>
  <c r="F283" i="17"/>
  <c r="E283" i="17"/>
  <c r="D283" i="17"/>
  <c r="C282" i="17"/>
  <c r="C281" i="17"/>
  <c r="M274" i="17"/>
  <c r="M275" i="17" s="1"/>
  <c r="L274" i="17"/>
  <c r="L275" i="17" s="1"/>
  <c r="K274" i="17"/>
  <c r="K275" i="17" s="1"/>
  <c r="J274" i="17"/>
  <c r="J275" i="17" s="1"/>
  <c r="I274" i="17"/>
  <c r="I275" i="17" s="1"/>
  <c r="H274" i="17"/>
  <c r="H275" i="17" s="1"/>
  <c r="G274" i="17"/>
  <c r="G275" i="17" s="1"/>
  <c r="F274" i="17"/>
  <c r="F275" i="17" s="1"/>
  <c r="E274" i="17"/>
  <c r="E275" i="17" s="1"/>
  <c r="D274" i="17"/>
  <c r="D275" i="17" s="1"/>
  <c r="C273" i="17"/>
  <c r="C272" i="17"/>
  <c r="C271" i="17"/>
  <c r="M269" i="17"/>
  <c r="M276" i="17" s="1"/>
  <c r="L269" i="17"/>
  <c r="L278" i="17" s="1"/>
  <c r="K269" i="17"/>
  <c r="K277" i="17" s="1"/>
  <c r="J269" i="17"/>
  <c r="J276" i="17" s="1"/>
  <c r="I269" i="17"/>
  <c r="I276" i="17" s="1"/>
  <c r="H269" i="17"/>
  <c r="H278" i="17" s="1"/>
  <c r="G269" i="17"/>
  <c r="G277" i="17" s="1"/>
  <c r="F269" i="17"/>
  <c r="F276" i="17" s="1"/>
  <c r="E269" i="17"/>
  <c r="E276" i="17" s="1"/>
  <c r="D269" i="17"/>
  <c r="D278" i="17" s="1"/>
  <c r="C268" i="17"/>
  <c r="M267" i="17"/>
  <c r="L267" i="17"/>
  <c r="K267" i="17"/>
  <c r="J267" i="17"/>
  <c r="I267" i="17"/>
  <c r="H267" i="17"/>
  <c r="G267" i="17"/>
  <c r="F267" i="17"/>
  <c r="E267" i="17"/>
  <c r="D267" i="17"/>
  <c r="C266" i="17"/>
  <c r="M265" i="17"/>
  <c r="L265" i="17"/>
  <c r="K265" i="17"/>
  <c r="J265" i="17"/>
  <c r="I265" i="17"/>
  <c r="H265" i="17"/>
  <c r="G265" i="17"/>
  <c r="F265" i="17"/>
  <c r="E265" i="17"/>
  <c r="D265" i="17"/>
  <c r="C264" i="17"/>
  <c r="C263" i="17"/>
  <c r="M256" i="17"/>
  <c r="M257" i="17" s="1"/>
  <c r="L256" i="17"/>
  <c r="L257" i="17" s="1"/>
  <c r="K256" i="17"/>
  <c r="K257" i="17" s="1"/>
  <c r="J256" i="17"/>
  <c r="J257" i="17" s="1"/>
  <c r="I256" i="17"/>
  <c r="I257" i="17" s="1"/>
  <c r="H256" i="17"/>
  <c r="H257" i="17" s="1"/>
  <c r="G256" i="17"/>
  <c r="G257" i="17" s="1"/>
  <c r="F256" i="17"/>
  <c r="F257" i="17" s="1"/>
  <c r="E256" i="17"/>
  <c r="E257" i="17" s="1"/>
  <c r="D256" i="17"/>
  <c r="D257" i="17" s="1"/>
  <c r="C255" i="17"/>
  <c r="C254" i="17"/>
  <c r="C253" i="17"/>
  <c r="M251" i="17"/>
  <c r="M259" i="17" s="1"/>
  <c r="L251" i="17"/>
  <c r="L258" i="17" s="1"/>
  <c r="K251" i="17"/>
  <c r="K258" i="17" s="1"/>
  <c r="J251" i="17"/>
  <c r="J260" i="17" s="1"/>
  <c r="I251" i="17"/>
  <c r="I259" i="17" s="1"/>
  <c r="H251" i="17"/>
  <c r="H258" i="17" s="1"/>
  <c r="G251" i="17"/>
  <c r="G258" i="17" s="1"/>
  <c r="F251" i="17"/>
  <c r="F260" i="17" s="1"/>
  <c r="E251" i="17"/>
  <c r="E259" i="17" s="1"/>
  <c r="D251" i="17"/>
  <c r="D258" i="17" s="1"/>
  <c r="C250" i="17"/>
  <c r="M249" i="17"/>
  <c r="L249" i="17"/>
  <c r="K249" i="17"/>
  <c r="J249" i="17"/>
  <c r="I249" i="17"/>
  <c r="H249" i="17"/>
  <c r="G249" i="17"/>
  <c r="F249" i="17"/>
  <c r="E249" i="17"/>
  <c r="D249" i="17"/>
  <c r="C248" i="17"/>
  <c r="M247" i="17"/>
  <c r="L247" i="17"/>
  <c r="K247" i="17"/>
  <c r="J247" i="17"/>
  <c r="I247" i="17"/>
  <c r="H247" i="17"/>
  <c r="G247" i="17"/>
  <c r="F247" i="17"/>
  <c r="E247" i="17"/>
  <c r="D247" i="17"/>
  <c r="C246" i="17"/>
  <c r="C245" i="17"/>
  <c r="M238" i="17"/>
  <c r="M239" i="17" s="1"/>
  <c r="L238" i="17"/>
  <c r="L239" i="17" s="1"/>
  <c r="K238" i="17"/>
  <c r="K239" i="17" s="1"/>
  <c r="J238" i="17"/>
  <c r="J239" i="17" s="1"/>
  <c r="I238" i="17"/>
  <c r="I239" i="17" s="1"/>
  <c r="H238" i="17"/>
  <c r="H239" i="17" s="1"/>
  <c r="G238" i="17"/>
  <c r="G239" i="17" s="1"/>
  <c r="F238" i="17"/>
  <c r="F239" i="17" s="1"/>
  <c r="E238" i="17"/>
  <c r="E239" i="17" s="1"/>
  <c r="D238" i="17"/>
  <c r="D239" i="17" s="1"/>
  <c r="C237" i="17"/>
  <c r="C236" i="17"/>
  <c r="C235" i="17"/>
  <c r="M233" i="17"/>
  <c r="M240" i="17" s="1"/>
  <c r="L233" i="17"/>
  <c r="L242" i="17" s="1"/>
  <c r="K233" i="17"/>
  <c r="K241" i="17" s="1"/>
  <c r="J233" i="17"/>
  <c r="J240" i="17" s="1"/>
  <c r="I233" i="17"/>
  <c r="I240" i="17" s="1"/>
  <c r="H233" i="17"/>
  <c r="H242" i="17" s="1"/>
  <c r="G233" i="17"/>
  <c r="G241" i="17" s="1"/>
  <c r="F233" i="17"/>
  <c r="F240" i="17" s="1"/>
  <c r="E233" i="17"/>
  <c r="E240" i="17" s="1"/>
  <c r="D233" i="17"/>
  <c r="D242" i="17" s="1"/>
  <c r="C232" i="17"/>
  <c r="M231" i="17"/>
  <c r="L231" i="17"/>
  <c r="K231" i="17"/>
  <c r="J231" i="17"/>
  <c r="I231" i="17"/>
  <c r="H231" i="17"/>
  <c r="G231" i="17"/>
  <c r="F231" i="17"/>
  <c r="E231" i="17"/>
  <c r="D231" i="17"/>
  <c r="C230" i="17"/>
  <c r="M229" i="17"/>
  <c r="L229" i="17"/>
  <c r="K229" i="17"/>
  <c r="J229" i="17"/>
  <c r="I229" i="17"/>
  <c r="H229" i="17"/>
  <c r="G229" i="17"/>
  <c r="F229" i="17"/>
  <c r="E229" i="17"/>
  <c r="D229" i="17"/>
  <c r="C228" i="17"/>
  <c r="C227" i="17"/>
  <c r="M220" i="17"/>
  <c r="M221" i="17" s="1"/>
  <c r="L220" i="17"/>
  <c r="L221" i="17" s="1"/>
  <c r="K220" i="17"/>
  <c r="K221" i="17" s="1"/>
  <c r="J220" i="17"/>
  <c r="J221" i="17" s="1"/>
  <c r="I220" i="17"/>
  <c r="I221" i="17" s="1"/>
  <c r="H220" i="17"/>
  <c r="H221" i="17" s="1"/>
  <c r="G220" i="17"/>
  <c r="G221" i="17" s="1"/>
  <c r="F220" i="17"/>
  <c r="F221" i="17" s="1"/>
  <c r="E220" i="17"/>
  <c r="E221" i="17" s="1"/>
  <c r="D220" i="17"/>
  <c r="D221" i="17" s="1"/>
  <c r="C219" i="17"/>
  <c r="C218" i="17"/>
  <c r="C217" i="17"/>
  <c r="M215" i="17"/>
  <c r="M223" i="17" s="1"/>
  <c r="L215" i="17"/>
  <c r="L222" i="17" s="1"/>
  <c r="K215" i="17"/>
  <c r="K222" i="17" s="1"/>
  <c r="J215" i="17"/>
  <c r="J224" i="17" s="1"/>
  <c r="I215" i="17"/>
  <c r="I223" i="17" s="1"/>
  <c r="H215" i="17"/>
  <c r="H222" i="17" s="1"/>
  <c r="G215" i="17"/>
  <c r="G222" i="17" s="1"/>
  <c r="F215" i="17"/>
  <c r="F224" i="17" s="1"/>
  <c r="E215" i="17"/>
  <c r="E223" i="17" s="1"/>
  <c r="D215" i="17"/>
  <c r="D222" i="17" s="1"/>
  <c r="C214" i="17"/>
  <c r="M213" i="17"/>
  <c r="L213" i="17"/>
  <c r="K213" i="17"/>
  <c r="J213" i="17"/>
  <c r="I213" i="17"/>
  <c r="H213" i="17"/>
  <c r="G213" i="17"/>
  <c r="F213" i="17"/>
  <c r="E213" i="17"/>
  <c r="D213" i="17"/>
  <c r="C212" i="17"/>
  <c r="M211" i="17"/>
  <c r="L211" i="17"/>
  <c r="K211" i="17"/>
  <c r="J211" i="17"/>
  <c r="I211" i="17"/>
  <c r="H211" i="17"/>
  <c r="G211" i="17"/>
  <c r="F211" i="17"/>
  <c r="E211" i="17"/>
  <c r="D211" i="17"/>
  <c r="C210" i="17"/>
  <c r="C209" i="17"/>
  <c r="Q21" i="4"/>
  <c r="R21" i="4"/>
  <c r="S21" i="4"/>
  <c r="T21" i="4"/>
  <c r="U21" i="4"/>
  <c r="V21" i="4"/>
  <c r="W21" i="4"/>
  <c r="X21" i="4"/>
  <c r="Y21" i="4"/>
  <c r="Y23" i="4" s="1"/>
  <c r="AC27" i="5"/>
  <c r="AB27" i="5"/>
  <c r="X12" i="4" s="1"/>
  <c r="AA27" i="5"/>
  <c r="W12" i="4" s="1"/>
  <c r="W14" i="4" s="1"/>
  <c r="W42" i="4" s="1"/>
  <c r="Z27" i="5"/>
  <c r="V12" i="4" s="1"/>
  <c r="Y27" i="5"/>
  <c r="U12" i="4" s="1"/>
  <c r="X27" i="5"/>
  <c r="T12" i="4" s="1"/>
  <c r="W27" i="5"/>
  <c r="S12" i="4" s="1"/>
  <c r="V27" i="5"/>
  <c r="R12" i="4" s="1"/>
  <c r="U27" i="5"/>
  <c r="Q12" i="4" s="1"/>
  <c r="Q14" i="4" s="1"/>
  <c r="Q42" i="4" s="1"/>
  <c r="Q13" i="4"/>
  <c r="R13" i="4"/>
  <c r="S13" i="4"/>
  <c r="T13" i="4"/>
  <c r="U13" i="4"/>
  <c r="V13" i="4"/>
  <c r="W13" i="4"/>
  <c r="X13" i="4"/>
  <c r="Y45" i="4"/>
  <c r="Q9" i="21"/>
  <c r="Q18" i="21" s="1"/>
  <c r="R9" i="21"/>
  <c r="R18" i="21" s="1"/>
  <c r="S9" i="21"/>
  <c r="S18" i="21" s="1"/>
  <c r="T9" i="21"/>
  <c r="T18" i="21" s="1"/>
  <c r="U9" i="21"/>
  <c r="U18" i="21" s="1"/>
  <c r="V9" i="21"/>
  <c r="V18" i="21" s="1"/>
  <c r="W9" i="21"/>
  <c r="W18" i="21" s="1"/>
  <c r="X9" i="21"/>
  <c r="X18" i="21" s="1"/>
  <c r="Y9" i="21"/>
  <c r="Y18" i="21" s="1"/>
  <c r="X9" i="4"/>
  <c r="G352" i="17" s="1"/>
  <c r="W9" i="4"/>
  <c r="G334" i="17" s="1"/>
  <c r="V9" i="4"/>
  <c r="G316" i="17" s="1"/>
  <c r="U9" i="4"/>
  <c r="G298" i="17" s="1"/>
  <c r="T9" i="4"/>
  <c r="G280" i="17" s="1"/>
  <c r="S9" i="4"/>
  <c r="G262" i="17" s="1"/>
  <c r="R9" i="4"/>
  <c r="Q9" i="4"/>
  <c r="P9" i="4"/>
  <c r="X8" i="4"/>
  <c r="B352" i="17" s="1"/>
  <c r="W8" i="4"/>
  <c r="B334" i="17" s="1"/>
  <c r="V8" i="4"/>
  <c r="B316" i="17" s="1"/>
  <c r="U8" i="4"/>
  <c r="B298" i="17" s="1"/>
  <c r="T8" i="4"/>
  <c r="B280" i="17" s="1"/>
  <c r="S8" i="4"/>
  <c r="R8" i="4"/>
  <c r="Q8" i="4"/>
  <c r="P8" i="4"/>
  <c r="CY12" i="12"/>
  <c r="CY13" i="12"/>
  <c r="CY14" i="12"/>
  <c r="CY15" i="12"/>
  <c r="CY16" i="12"/>
  <c r="CY17" i="12"/>
  <c r="CY18" i="12"/>
  <c r="CY19" i="12"/>
  <c r="CY20" i="12"/>
  <c r="CY21" i="12"/>
  <c r="CY22" i="12"/>
  <c r="CY23" i="12"/>
  <c r="CY24" i="12"/>
  <c r="CY11" i="12"/>
  <c r="BN59" i="12"/>
  <c r="BM59" i="12"/>
  <c r="X11" i="4" s="1"/>
  <c r="BK59" i="12"/>
  <c r="BJ59" i="12"/>
  <c r="W11" i="4" s="1"/>
  <c r="BH59" i="12"/>
  <c r="BG59" i="12"/>
  <c r="V11" i="4" s="1"/>
  <c r="BE59" i="12"/>
  <c r="BD59" i="12"/>
  <c r="U11" i="4" s="1"/>
  <c r="BB59" i="12"/>
  <c r="BA59" i="12"/>
  <c r="T11" i="4" s="1"/>
  <c r="AY59" i="12"/>
  <c r="AX59" i="12"/>
  <c r="S11" i="4" s="1"/>
  <c r="BO49" i="12"/>
  <c r="BL49" i="12"/>
  <c r="BI49" i="12"/>
  <c r="BF49" i="12"/>
  <c r="BC49" i="12"/>
  <c r="AZ49" i="12"/>
  <c r="BO48" i="12"/>
  <c r="BL48" i="12"/>
  <c r="BI48" i="12"/>
  <c r="BF48" i="12"/>
  <c r="BC48" i="12"/>
  <c r="AZ48" i="12"/>
  <c r="BO47" i="12"/>
  <c r="BL47" i="12"/>
  <c r="BI47" i="12"/>
  <c r="BF47" i="12"/>
  <c r="BC47" i="12"/>
  <c r="AZ47" i="12"/>
  <c r="BO46" i="12"/>
  <c r="BL46" i="12"/>
  <c r="BI46" i="12"/>
  <c r="BF46" i="12"/>
  <c r="BC46" i="12"/>
  <c r="AZ46" i="12"/>
  <c r="BO45" i="12"/>
  <c r="BL45" i="12"/>
  <c r="BI45" i="12"/>
  <c r="BF45" i="12"/>
  <c r="BC45" i="12"/>
  <c r="AZ45" i="12"/>
  <c r="BO44" i="12"/>
  <c r="BL44" i="12"/>
  <c r="BI44" i="12"/>
  <c r="BF44" i="12"/>
  <c r="BC44" i="12"/>
  <c r="AZ44" i="12"/>
  <c r="BO43" i="12"/>
  <c r="BL43" i="12"/>
  <c r="BI43" i="12"/>
  <c r="BF43" i="12"/>
  <c r="BC43" i="12"/>
  <c r="AZ43" i="12"/>
  <c r="BO42" i="12"/>
  <c r="BL42" i="12"/>
  <c r="BI42" i="12"/>
  <c r="BF42" i="12"/>
  <c r="BC42" i="12"/>
  <c r="AZ42" i="12"/>
  <c r="BO41" i="12"/>
  <c r="BL41" i="12"/>
  <c r="BI41" i="12"/>
  <c r="BF41" i="12"/>
  <c r="BC41" i="12"/>
  <c r="AZ41" i="12"/>
  <c r="BO40" i="12"/>
  <c r="BL40" i="12"/>
  <c r="BI40" i="12"/>
  <c r="BF40" i="12"/>
  <c r="BC40" i="12"/>
  <c r="AZ40" i="12"/>
  <c r="BO39" i="12"/>
  <c r="BL39" i="12"/>
  <c r="BI39" i="12"/>
  <c r="BF39" i="12"/>
  <c r="BC39" i="12"/>
  <c r="AZ39" i="12"/>
  <c r="BO38" i="12"/>
  <c r="BL38" i="12"/>
  <c r="BI38" i="12"/>
  <c r="BF38" i="12"/>
  <c r="BC38" i="12"/>
  <c r="AZ38" i="12"/>
  <c r="BO37" i="12"/>
  <c r="BL37" i="12"/>
  <c r="BI37" i="12"/>
  <c r="BF37" i="12"/>
  <c r="BC37" i="12"/>
  <c r="AZ37" i="12"/>
  <c r="BO36" i="12"/>
  <c r="BL36" i="12"/>
  <c r="BI36" i="12"/>
  <c r="BF36" i="12"/>
  <c r="BC36" i="12"/>
  <c r="AZ36" i="12"/>
  <c r="BO35" i="12"/>
  <c r="BL35" i="12"/>
  <c r="BI35" i="12"/>
  <c r="BF35" i="12"/>
  <c r="BC35" i="12"/>
  <c r="AZ35" i="12"/>
  <c r="BO34" i="12"/>
  <c r="BL34" i="12"/>
  <c r="BI34" i="12"/>
  <c r="BF34" i="12"/>
  <c r="BC34" i="12"/>
  <c r="AZ34" i="12"/>
  <c r="BO33" i="12"/>
  <c r="BL33" i="12"/>
  <c r="BI33" i="12"/>
  <c r="BF33" i="12"/>
  <c r="BC33" i="12"/>
  <c r="AZ33" i="12"/>
  <c r="BO32" i="12"/>
  <c r="BL32" i="12"/>
  <c r="BI32" i="12"/>
  <c r="BF32" i="12"/>
  <c r="BC32" i="12"/>
  <c r="AZ32" i="12"/>
  <c r="BO31" i="12"/>
  <c r="BL31" i="12"/>
  <c r="BI31" i="12"/>
  <c r="BF31" i="12"/>
  <c r="BC31" i="12"/>
  <c r="AZ31" i="12"/>
  <c r="BO30" i="12"/>
  <c r="BL30" i="12"/>
  <c r="BI30" i="12"/>
  <c r="BF30" i="12"/>
  <c r="BC30" i="12"/>
  <c r="AZ30" i="12"/>
  <c r="BO29" i="12"/>
  <c r="BL29" i="12"/>
  <c r="BI29" i="12"/>
  <c r="BF29" i="12"/>
  <c r="BC29" i="12"/>
  <c r="AZ29" i="12"/>
  <c r="BO28" i="12"/>
  <c r="BL28" i="12"/>
  <c r="BI28" i="12"/>
  <c r="BF28" i="12"/>
  <c r="BC28" i="12"/>
  <c r="AZ28" i="12"/>
  <c r="BO27" i="12"/>
  <c r="BL27" i="12"/>
  <c r="BI27" i="12"/>
  <c r="BF27" i="12"/>
  <c r="BC27" i="12"/>
  <c r="AZ27" i="12"/>
  <c r="BO26" i="12"/>
  <c r="BL26" i="12"/>
  <c r="BI26" i="12"/>
  <c r="BF26" i="12"/>
  <c r="BC26" i="12"/>
  <c r="AZ26" i="12"/>
  <c r="BO25" i="12"/>
  <c r="BL25" i="12"/>
  <c r="BI25" i="12"/>
  <c r="BF25" i="12"/>
  <c r="BC25" i="12"/>
  <c r="AZ25" i="12"/>
  <c r="BO24" i="12"/>
  <c r="BL24" i="12"/>
  <c r="BI24" i="12"/>
  <c r="BF24" i="12"/>
  <c r="BC24" i="12"/>
  <c r="AZ24" i="12"/>
  <c r="BO23" i="12"/>
  <c r="BL23" i="12"/>
  <c r="BI23" i="12"/>
  <c r="BF23" i="12"/>
  <c r="BC23" i="12"/>
  <c r="AZ23" i="12"/>
  <c r="BO22" i="12"/>
  <c r="BL22" i="12"/>
  <c r="BI22" i="12"/>
  <c r="BF22" i="12"/>
  <c r="BC22" i="12"/>
  <c r="AZ22" i="12"/>
  <c r="BO21" i="12"/>
  <c r="BL21" i="12"/>
  <c r="BI21" i="12"/>
  <c r="BF21" i="12"/>
  <c r="BC21" i="12"/>
  <c r="AZ21" i="12"/>
  <c r="BO20" i="12"/>
  <c r="BL20" i="12"/>
  <c r="BI20" i="12"/>
  <c r="BF20" i="12"/>
  <c r="BC20" i="12"/>
  <c r="AZ20" i="12"/>
  <c r="BO19" i="12"/>
  <c r="BL19" i="12"/>
  <c r="BI19" i="12"/>
  <c r="BF19" i="12"/>
  <c r="BC19" i="12"/>
  <c r="AZ19" i="12"/>
  <c r="BO18" i="12"/>
  <c r="BL18" i="12"/>
  <c r="BI18" i="12"/>
  <c r="BF18" i="12"/>
  <c r="BC18" i="12"/>
  <c r="AZ18" i="12"/>
  <c r="BO17" i="12"/>
  <c r="BL17" i="12"/>
  <c r="BI17" i="12"/>
  <c r="BF17" i="12"/>
  <c r="BC17" i="12"/>
  <c r="AZ17" i="12"/>
  <c r="BO16" i="12"/>
  <c r="BL16" i="12"/>
  <c r="BI16" i="12"/>
  <c r="BF16" i="12"/>
  <c r="BC16" i="12"/>
  <c r="AZ16" i="12"/>
  <c r="BO15" i="12"/>
  <c r="BL15" i="12"/>
  <c r="BI15" i="12"/>
  <c r="BF15" i="12"/>
  <c r="BC15" i="12"/>
  <c r="AZ15" i="12"/>
  <c r="BO14" i="12"/>
  <c r="BL14" i="12"/>
  <c r="BI14" i="12"/>
  <c r="BF14" i="12"/>
  <c r="BC14" i="12"/>
  <c r="AZ14" i="12"/>
  <c r="BO13" i="12"/>
  <c r="BL13" i="12"/>
  <c r="BI13" i="12"/>
  <c r="BF13" i="12"/>
  <c r="BC13" i="12"/>
  <c r="AZ13" i="12"/>
  <c r="BO12" i="12"/>
  <c r="BL12" i="12"/>
  <c r="BI12" i="12"/>
  <c r="BF12" i="12"/>
  <c r="BC12" i="12"/>
  <c r="AZ12" i="12"/>
  <c r="BO11" i="12"/>
  <c r="BL11" i="12"/>
  <c r="BI11" i="12"/>
  <c r="BF11" i="12"/>
  <c r="BC11" i="12"/>
  <c r="AZ11" i="12"/>
  <c r="AV59" i="12"/>
  <c r="AU59" i="12"/>
  <c r="R11" i="4" s="1"/>
  <c r="AS59" i="12"/>
  <c r="AR59" i="12"/>
  <c r="Q11" i="4" s="1"/>
  <c r="AP59" i="12"/>
  <c r="AO59" i="12"/>
  <c r="P11" i="4" s="1"/>
  <c r="AW49" i="12"/>
  <c r="AT49" i="12"/>
  <c r="AQ49" i="12"/>
  <c r="AW48" i="12"/>
  <c r="AT48" i="12"/>
  <c r="AQ48" i="12"/>
  <c r="AW47" i="12"/>
  <c r="AT47" i="12"/>
  <c r="AQ47" i="12"/>
  <c r="AW46" i="12"/>
  <c r="AT46" i="12"/>
  <c r="AQ46" i="12"/>
  <c r="AW45" i="12"/>
  <c r="AT45" i="12"/>
  <c r="AQ45" i="12"/>
  <c r="AW44" i="12"/>
  <c r="AT44" i="12"/>
  <c r="AQ44" i="12"/>
  <c r="AW43" i="12"/>
  <c r="AT43" i="12"/>
  <c r="AQ43" i="12"/>
  <c r="AW42" i="12"/>
  <c r="AT42" i="12"/>
  <c r="AQ42" i="12"/>
  <c r="AW41" i="12"/>
  <c r="AT41" i="12"/>
  <c r="AQ41" i="12"/>
  <c r="AW40" i="12"/>
  <c r="AT40" i="12"/>
  <c r="AQ40" i="12"/>
  <c r="AW39" i="12"/>
  <c r="AT39" i="12"/>
  <c r="AQ39" i="12"/>
  <c r="AW38" i="12"/>
  <c r="AT38" i="12"/>
  <c r="AQ38" i="12"/>
  <c r="AW37" i="12"/>
  <c r="AT37" i="12"/>
  <c r="AQ37" i="12"/>
  <c r="AW36" i="12"/>
  <c r="AT36" i="12"/>
  <c r="AQ36" i="12"/>
  <c r="AW35" i="12"/>
  <c r="AT35" i="12"/>
  <c r="AQ35" i="12"/>
  <c r="AW34" i="12"/>
  <c r="AT34" i="12"/>
  <c r="AQ34" i="12"/>
  <c r="AW33" i="12"/>
  <c r="AT33" i="12"/>
  <c r="AQ33" i="12"/>
  <c r="AW32" i="12"/>
  <c r="AT32" i="12"/>
  <c r="AQ32" i="12"/>
  <c r="AW31" i="12"/>
  <c r="AT31" i="12"/>
  <c r="AQ31" i="12"/>
  <c r="AW30" i="12"/>
  <c r="AT30" i="12"/>
  <c r="AQ30" i="12"/>
  <c r="AW29" i="12"/>
  <c r="AT29" i="12"/>
  <c r="AQ29" i="12"/>
  <c r="AW28" i="12"/>
  <c r="AT28" i="12"/>
  <c r="AQ28" i="12"/>
  <c r="AW27" i="12"/>
  <c r="AT27" i="12"/>
  <c r="AQ27" i="12"/>
  <c r="AW26" i="12"/>
  <c r="AT26" i="12"/>
  <c r="AQ26" i="12"/>
  <c r="AW25" i="12"/>
  <c r="AT25" i="12"/>
  <c r="AQ25" i="12"/>
  <c r="AW24" i="12"/>
  <c r="AT24" i="12"/>
  <c r="AQ24" i="12"/>
  <c r="AW23" i="12"/>
  <c r="AT23" i="12"/>
  <c r="AQ23" i="12"/>
  <c r="AW22" i="12"/>
  <c r="AT22" i="12"/>
  <c r="AQ22" i="12"/>
  <c r="AW21" i="12"/>
  <c r="AT21" i="12"/>
  <c r="AQ21" i="12"/>
  <c r="AW20" i="12"/>
  <c r="AT20" i="12"/>
  <c r="AQ20" i="12"/>
  <c r="AW19" i="12"/>
  <c r="AT19" i="12"/>
  <c r="AQ19" i="12"/>
  <c r="AW18" i="12"/>
  <c r="AT18" i="12"/>
  <c r="AQ18" i="12"/>
  <c r="AW17" i="12"/>
  <c r="AT17" i="12"/>
  <c r="AQ17" i="12"/>
  <c r="AW16" i="12"/>
  <c r="AT16" i="12"/>
  <c r="AQ16" i="12"/>
  <c r="AW15" i="12"/>
  <c r="AT15" i="12"/>
  <c r="AQ15" i="12"/>
  <c r="AW14" i="12"/>
  <c r="AT14" i="12"/>
  <c r="AQ14" i="12"/>
  <c r="AW13" i="12"/>
  <c r="AT13" i="12"/>
  <c r="AQ13" i="12"/>
  <c r="AW12" i="12"/>
  <c r="AT12" i="12"/>
  <c r="AQ12" i="12"/>
  <c r="AW11" i="12"/>
  <c r="AT11" i="12"/>
  <c r="AQ11" i="12"/>
  <c r="AF8" i="15" l="1"/>
  <c r="G226" i="17"/>
  <c r="AH8" i="15"/>
  <c r="G244" i="17"/>
  <c r="V45" i="4"/>
  <c r="AG42" i="4"/>
  <c r="AG46" i="4" s="1"/>
  <c r="AG23" i="4"/>
  <c r="W45" i="4"/>
  <c r="AD7" i="15"/>
  <c r="B208" i="17"/>
  <c r="AF7" i="15"/>
  <c r="B226" i="17"/>
  <c r="S45" i="4"/>
  <c r="AH7" i="15"/>
  <c r="B244" i="17"/>
  <c r="AJ7" i="15"/>
  <c r="B262" i="17"/>
  <c r="R14" i="4"/>
  <c r="R42" i="4" s="1"/>
  <c r="S14" i="4"/>
  <c r="S42" i="4" s="1"/>
  <c r="Z42" i="4"/>
  <c r="Z45" i="4"/>
  <c r="Z23" i="4"/>
  <c r="T14" i="4"/>
  <c r="T42" i="4" s="1"/>
  <c r="Z43" i="4"/>
  <c r="U14" i="4"/>
  <c r="U42" i="4" s="1"/>
  <c r="Z44" i="4"/>
  <c r="T8" i="5"/>
  <c r="G208" i="17"/>
  <c r="V14" i="4"/>
  <c r="V42" i="4" s="1"/>
  <c r="AC4" i="26"/>
  <c r="AC304" i="26" s="1"/>
  <c r="AA42" i="4"/>
  <c r="AA43" i="4"/>
  <c r="AA45" i="4"/>
  <c r="AA23" i="4"/>
  <c r="AF42" i="4"/>
  <c r="AF43" i="4"/>
  <c r="AF45" i="4"/>
  <c r="AF23" i="4"/>
  <c r="AB23" i="4"/>
  <c r="AB42" i="4"/>
  <c r="AB43" i="4"/>
  <c r="AB45" i="4"/>
  <c r="C529" i="17"/>
  <c r="M495" i="17"/>
  <c r="M513" i="17"/>
  <c r="H531" i="17"/>
  <c r="X14" i="4"/>
  <c r="X42" i="4" s="1"/>
  <c r="Q23" i="4"/>
  <c r="Q45" i="4"/>
  <c r="X23" i="4"/>
  <c r="T23" i="4"/>
  <c r="V23" i="4"/>
  <c r="X45" i="4"/>
  <c r="W23" i="4"/>
  <c r="C530" i="17"/>
  <c r="I441" i="17"/>
  <c r="H459" i="17"/>
  <c r="F531" i="17"/>
  <c r="F513" i="17"/>
  <c r="H513" i="17"/>
  <c r="M531" i="17"/>
  <c r="C493" i="17"/>
  <c r="J531" i="17"/>
  <c r="I531" i="17"/>
  <c r="M459" i="17"/>
  <c r="L477" i="17"/>
  <c r="C511" i="17"/>
  <c r="C512" i="17"/>
  <c r="G531" i="17"/>
  <c r="H477" i="17"/>
  <c r="I459" i="17"/>
  <c r="H495" i="17"/>
  <c r="J513" i="17"/>
  <c r="D531" i="17"/>
  <c r="C528" i="17"/>
  <c r="C531" i="17" s="1"/>
  <c r="K531" i="17"/>
  <c r="C457" i="17"/>
  <c r="C494" i="17"/>
  <c r="K513" i="17"/>
  <c r="J405" i="17"/>
  <c r="I423" i="17"/>
  <c r="J495" i="17"/>
  <c r="G513" i="17"/>
  <c r="E513" i="17"/>
  <c r="F459" i="17"/>
  <c r="M477" i="17"/>
  <c r="L495" i="17"/>
  <c r="C510" i="17"/>
  <c r="H441" i="17"/>
  <c r="E459" i="17"/>
  <c r="F495" i="17"/>
  <c r="G495" i="17"/>
  <c r="H405" i="17"/>
  <c r="J423" i="17"/>
  <c r="G459" i="17"/>
  <c r="J477" i="17"/>
  <c r="C475" i="17"/>
  <c r="E495" i="17"/>
  <c r="C492" i="17"/>
  <c r="D495" i="17"/>
  <c r="M405" i="17"/>
  <c r="C476" i="17"/>
  <c r="K495" i="17"/>
  <c r="L405" i="17"/>
  <c r="F423" i="17"/>
  <c r="H423" i="17"/>
  <c r="F441" i="17"/>
  <c r="C439" i="17"/>
  <c r="G441" i="17"/>
  <c r="C458" i="17"/>
  <c r="C474" i="17"/>
  <c r="D477" i="17"/>
  <c r="I405" i="17"/>
  <c r="M441" i="17"/>
  <c r="E477" i="17"/>
  <c r="E405" i="17"/>
  <c r="L423" i="17"/>
  <c r="K477" i="17"/>
  <c r="G477" i="17"/>
  <c r="C328" i="17"/>
  <c r="C329" i="17" s="1"/>
  <c r="C355" i="17"/>
  <c r="K405" i="17"/>
  <c r="C440" i="17"/>
  <c r="D459" i="17"/>
  <c r="C456" i="17"/>
  <c r="G405" i="17"/>
  <c r="C364" i="17"/>
  <c r="C365" i="17" s="1"/>
  <c r="J441" i="17"/>
  <c r="K459" i="17"/>
  <c r="C421" i="17"/>
  <c r="C247" i="17"/>
  <c r="C422" i="17"/>
  <c r="D405" i="17"/>
  <c r="E441" i="17"/>
  <c r="D277" i="17"/>
  <c r="D441" i="17"/>
  <c r="C438" i="17"/>
  <c r="K441" i="17"/>
  <c r="C274" i="17"/>
  <c r="C275" i="17" s="1"/>
  <c r="D349" i="17"/>
  <c r="F367" i="17"/>
  <c r="K423" i="17"/>
  <c r="E423" i="17"/>
  <c r="E242" i="17"/>
  <c r="G260" i="17"/>
  <c r="J367" i="17"/>
  <c r="C404" i="17"/>
  <c r="D423" i="17"/>
  <c r="C420" i="17"/>
  <c r="G423" i="17"/>
  <c r="D385" i="17"/>
  <c r="C229" i="17"/>
  <c r="L277" i="17"/>
  <c r="G368" i="17"/>
  <c r="J331" i="17"/>
  <c r="C220" i="17"/>
  <c r="C221" i="17" s="1"/>
  <c r="K260" i="17"/>
  <c r="C292" i="17"/>
  <c r="C293" i="17" s="1"/>
  <c r="C310" i="17"/>
  <c r="C311" i="17" s="1"/>
  <c r="D313" i="17"/>
  <c r="I314" i="17"/>
  <c r="G332" i="17"/>
  <c r="H349" i="17"/>
  <c r="M350" i="17"/>
  <c r="C382" i="17"/>
  <c r="C383" i="17" s="1"/>
  <c r="H385" i="17"/>
  <c r="M386" i="17"/>
  <c r="F405" i="17"/>
  <c r="I350" i="17"/>
  <c r="C211" i="17"/>
  <c r="C256" i="17"/>
  <c r="C257" i="17" s="1"/>
  <c r="H277" i="17"/>
  <c r="H313" i="17"/>
  <c r="M314" i="17"/>
  <c r="K332" i="17"/>
  <c r="L349" i="17"/>
  <c r="K368" i="17"/>
  <c r="L385" i="17"/>
  <c r="C319" i="17"/>
  <c r="C403" i="17"/>
  <c r="C402" i="17"/>
  <c r="J223" i="17"/>
  <c r="E314" i="17"/>
  <c r="I386" i="17"/>
  <c r="F223" i="17"/>
  <c r="J259" i="17"/>
  <c r="C283" i="17"/>
  <c r="C301" i="17"/>
  <c r="L313" i="17"/>
  <c r="F331" i="17"/>
  <c r="C337" i="17"/>
  <c r="E350" i="17"/>
  <c r="C373" i="17"/>
  <c r="E386" i="17"/>
  <c r="R10" i="21"/>
  <c r="R19" i="21" s="1"/>
  <c r="R43" i="4"/>
  <c r="X10" i="21"/>
  <c r="X19" i="21" s="1"/>
  <c r="V10" i="21"/>
  <c r="V19" i="21" s="1"/>
  <c r="V43" i="4"/>
  <c r="Q10" i="21"/>
  <c r="Q19" i="21" s="1"/>
  <c r="Q43" i="4"/>
  <c r="S10" i="21"/>
  <c r="S19" i="21" s="1"/>
  <c r="S43" i="4"/>
  <c r="U10" i="21"/>
  <c r="U19" i="21" s="1"/>
  <c r="W10" i="21"/>
  <c r="W19" i="21" s="1"/>
  <c r="W43" i="4"/>
  <c r="T10" i="21"/>
  <c r="T19" i="21" s="1"/>
  <c r="T43" i="4"/>
  <c r="V11" i="21"/>
  <c r="V44" i="4"/>
  <c r="V46" i="4" s="1"/>
  <c r="U44" i="4"/>
  <c r="U11" i="21"/>
  <c r="W44" i="4"/>
  <c r="W11" i="21"/>
  <c r="Y44" i="4"/>
  <c r="Y11" i="21"/>
  <c r="Q44" i="4"/>
  <c r="Q11" i="21"/>
  <c r="R11" i="21"/>
  <c r="R44" i="4"/>
  <c r="S44" i="4"/>
  <c r="S11" i="21"/>
  <c r="T44" i="4"/>
  <c r="T11" i="21"/>
  <c r="X11" i="21"/>
  <c r="Y8" i="21"/>
  <c r="Y41" i="4"/>
  <c r="Y7" i="21"/>
  <c r="Y40" i="4"/>
  <c r="AB8" i="5"/>
  <c r="X41" i="4"/>
  <c r="X7" i="21"/>
  <c r="X40" i="4"/>
  <c r="AR8" i="15"/>
  <c r="W41" i="4"/>
  <c r="AA7" i="5"/>
  <c r="W40" i="4"/>
  <c r="AP8" i="15"/>
  <c r="V41" i="4"/>
  <c r="Z7" i="5"/>
  <c r="V40" i="4"/>
  <c r="U8" i="21"/>
  <c r="U41" i="4"/>
  <c r="AN7" i="15"/>
  <c r="U40" i="4"/>
  <c r="X8" i="5"/>
  <c r="T41" i="4"/>
  <c r="T7" i="21"/>
  <c r="T40" i="4"/>
  <c r="AJ8" i="15"/>
  <c r="S41" i="4"/>
  <c r="W7" i="5"/>
  <c r="S40" i="4"/>
  <c r="R8" i="21"/>
  <c r="R41" i="4"/>
  <c r="V7" i="5"/>
  <c r="R40" i="4"/>
  <c r="Q8" i="21"/>
  <c r="Q41" i="4"/>
  <c r="Q40" i="4"/>
  <c r="BI59" i="12"/>
  <c r="AA8" i="5"/>
  <c r="X8" i="21"/>
  <c r="T8" i="21"/>
  <c r="AL8" i="15"/>
  <c r="U7" i="5"/>
  <c r="AZ59" i="12"/>
  <c r="BL59" i="12"/>
  <c r="W7" i="21"/>
  <c r="AC7" i="5"/>
  <c r="W8" i="5"/>
  <c r="AP7" i="15"/>
  <c r="AT8" i="15"/>
  <c r="BC59" i="12"/>
  <c r="BO59" i="12"/>
  <c r="S7" i="21"/>
  <c r="Y7" i="5"/>
  <c r="V7" i="21"/>
  <c r="R7" i="21"/>
  <c r="W8" i="21"/>
  <c r="S8" i="21"/>
  <c r="AB7" i="5"/>
  <c r="X7" i="5"/>
  <c r="T7" i="5"/>
  <c r="Z8" i="5"/>
  <c r="V8" i="5"/>
  <c r="AR7" i="15"/>
  <c r="AV7" i="15"/>
  <c r="AN8" i="15"/>
  <c r="AV8" i="15"/>
  <c r="BF59" i="12"/>
  <c r="U7" i="21"/>
  <c r="Q7" i="21"/>
  <c r="V8" i="21"/>
  <c r="AC8" i="5"/>
  <c r="Y8" i="5"/>
  <c r="U8" i="5"/>
  <c r="AD8" i="15"/>
  <c r="AL7" i="15"/>
  <c r="AT7" i="15"/>
  <c r="W12" i="21"/>
  <c r="W15" i="21" s="1"/>
  <c r="W17" i="21" s="1"/>
  <c r="I278" i="17"/>
  <c r="F296" i="17"/>
  <c r="F294" i="17"/>
  <c r="G349" i="17"/>
  <c r="G350" i="17"/>
  <c r="D241" i="17"/>
  <c r="G294" i="17"/>
  <c r="G295" i="17"/>
  <c r="G313" i="17"/>
  <c r="G314" i="17"/>
  <c r="K313" i="17"/>
  <c r="K314" i="17"/>
  <c r="K312" i="17"/>
  <c r="I367" i="17"/>
  <c r="I368" i="17"/>
  <c r="M367" i="17"/>
  <c r="M368" i="17"/>
  <c r="M366" i="17"/>
  <c r="J296" i="17"/>
  <c r="J294" i="17"/>
  <c r="F295" i="17"/>
  <c r="K349" i="17"/>
  <c r="K350" i="17"/>
  <c r="I242" i="17"/>
  <c r="K294" i="17"/>
  <c r="K295" i="17"/>
  <c r="C238" i="17"/>
  <c r="C239" i="17" s="1"/>
  <c r="H241" i="17"/>
  <c r="M242" i="17"/>
  <c r="D295" i="17"/>
  <c r="D296" i="17"/>
  <c r="H295" i="17"/>
  <c r="H296" i="17"/>
  <c r="L294" i="17"/>
  <c r="L295" i="17"/>
  <c r="L296" i="17"/>
  <c r="E331" i="17"/>
  <c r="E332" i="17"/>
  <c r="I331" i="17"/>
  <c r="I332" i="17"/>
  <c r="M331" i="17"/>
  <c r="M332" i="17"/>
  <c r="M330" i="17"/>
  <c r="M278" i="17"/>
  <c r="E367" i="17"/>
  <c r="E368" i="17"/>
  <c r="G224" i="17"/>
  <c r="K224" i="17"/>
  <c r="L241" i="17"/>
  <c r="F259" i="17"/>
  <c r="C265" i="17"/>
  <c r="E278" i="17"/>
  <c r="E295" i="17"/>
  <c r="E296" i="17"/>
  <c r="I295" i="17"/>
  <c r="I296" i="17"/>
  <c r="M295" i="17"/>
  <c r="M296" i="17"/>
  <c r="D294" i="17"/>
  <c r="M294" i="17"/>
  <c r="G296" i="17"/>
  <c r="C346" i="17"/>
  <c r="C347" i="17" s="1"/>
  <c r="G348" i="17"/>
  <c r="E366" i="17"/>
  <c r="G385" i="17"/>
  <c r="G386" i="17"/>
  <c r="K385" i="17"/>
  <c r="K386" i="17"/>
  <c r="K384" i="17"/>
  <c r="D312" i="17"/>
  <c r="H312" i="17"/>
  <c r="L312" i="17"/>
  <c r="E313" i="17"/>
  <c r="I313" i="17"/>
  <c r="I315" i="17" s="1"/>
  <c r="M313" i="17"/>
  <c r="F314" i="17"/>
  <c r="J314" i="17"/>
  <c r="F330" i="17"/>
  <c r="J330" i="17"/>
  <c r="G331" i="17"/>
  <c r="K331" i="17"/>
  <c r="D332" i="17"/>
  <c r="H332" i="17"/>
  <c r="L332" i="17"/>
  <c r="D348" i="17"/>
  <c r="H348" i="17"/>
  <c r="L348" i="17"/>
  <c r="E349" i="17"/>
  <c r="I349" i="17"/>
  <c r="M349" i="17"/>
  <c r="M351" i="17" s="1"/>
  <c r="F350" i="17"/>
  <c r="J350" i="17"/>
  <c r="F366" i="17"/>
  <c r="J366" i="17"/>
  <c r="G367" i="17"/>
  <c r="K367" i="17"/>
  <c r="D368" i="17"/>
  <c r="H368" i="17"/>
  <c r="L368" i="17"/>
  <c r="D384" i="17"/>
  <c r="H384" i="17"/>
  <c r="L384" i="17"/>
  <c r="E385" i="17"/>
  <c r="I385" i="17"/>
  <c r="M385" i="17"/>
  <c r="F386" i="17"/>
  <c r="J386" i="17"/>
  <c r="F313" i="17"/>
  <c r="F315" i="17" s="1"/>
  <c r="J313" i="17"/>
  <c r="J315" i="17" s="1"/>
  <c r="D331" i="17"/>
  <c r="H331" i="17"/>
  <c r="H333" i="17" s="1"/>
  <c r="L331" i="17"/>
  <c r="L333" i="17" s="1"/>
  <c r="F349" i="17"/>
  <c r="J349" i="17"/>
  <c r="D367" i="17"/>
  <c r="H367" i="17"/>
  <c r="L367" i="17"/>
  <c r="F385" i="17"/>
  <c r="F387" i="17" s="1"/>
  <c r="J385" i="17"/>
  <c r="J387" i="17" s="1"/>
  <c r="I222" i="17"/>
  <c r="M222" i="17"/>
  <c r="K240" i="17"/>
  <c r="F222" i="17"/>
  <c r="F225" i="17" s="1"/>
  <c r="J222" i="17"/>
  <c r="G223" i="17"/>
  <c r="G225" i="17" s="1"/>
  <c r="K223" i="17"/>
  <c r="D224" i="17"/>
  <c r="H224" i="17"/>
  <c r="L224" i="17"/>
  <c r="D240" i="17"/>
  <c r="H240" i="17"/>
  <c r="L240" i="17"/>
  <c r="E241" i="17"/>
  <c r="I241" i="17"/>
  <c r="M241" i="17"/>
  <c r="F242" i="17"/>
  <c r="J242" i="17"/>
  <c r="F258" i="17"/>
  <c r="J258" i="17"/>
  <c r="G259" i="17"/>
  <c r="K259" i="17"/>
  <c r="D260" i="17"/>
  <c r="H260" i="17"/>
  <c r="L260" i="17"/>
  <c r="D276" i="17"/>
  <c r="H276" i="17"/>
  <c r="L276" i="17"/>
  <c r="L279" i="17" s="1"/>
  <c r="E277" i="17"/>
  <c r="I277" i="17"/>
  <c r="M277" i="17"/>
  <c r="F278" i="17"/>
  <c r="J278" i="17"/>
  <c r="G240" i="17"/>
  <c r="E258" i="17"/>
  <c r="M258" i="17"/>
  <c r="G276" i="17"/>
  <c r="D223" i="17"/>
  <c r="H223" i="17"/>
  <c r="L223" i="17"/>
  <c r="E224" i="17"/>
  <c r="I224" i="17"/>
  <c r="M224" i="17"/>
  <c r="F241" i="17"/>
  <c r="F243" i="17" s="1"/>
  <c r="J241" i="17"/>
  <c r="G242" i="17"/>
  <c r="K242" i="17"/>
  <c r="D259" i="17"/>
  <c r="H259" i="17"/>
  <c r="L259" i="17"/>
  <c r="E260" i="17"/>
  <c r="I260" i="17"/>
  <c r="M260" i="17"/>
  <c r="F277" i="17"/>
  <c r="J277" i="17"/>
  <c r="G278" i="17"/>
  <c r="K278" i="17"/>
  <c r="E222" i="17"/>
  <c r="I258" i="17"/>
  <c r="K276" i="17"/>
  <c r="AW59" i="12"/>
  <c r="AQ59" i="12"/>
  <c r="AT59" i="12"/>
  <c r="Z46" i="4" l="1"/>
  <c r="U23" i="4"/>
  <c r="T45" i="4"/>
  <c r="U43" i="4"/>
  <c r="U45" i="4"/>
  <c r="U12" i="21"/>
  <c r="U15" i="21" s="1"/>
  <c r="U17" i="21" s="1"/>
  <c r="R23" i="4"/>
  <c r="S23" i="4"/>
  <c r="R45" i="4"/>
  <c r="X43" i="4"/>
  <c r="AF46" i="4"/>
  <c r="AA46" i="4"/>
  <c r="AB46" i="4"/>
  <c r="M387" i="17"/>
  <c r="K333" i="17"/>
  <c r="C513" i="17"/>
  <c r="X44" i="4"/>
  <c r="T12" i="21"/>
  <c r="T15" i="21" s="1"/>
  <c r="T17" i="21" s="1"/>
  <c r="V12" i="21"/>
  <c r="V15" i="21" s="1"/>
  <c r="V17" i="21" s="1"/>
  <c r="S12" i="21"/>
  <c r="S15" i="21" s="1"/>
  <c r="S17" i="21" s="1"/>
  <c r="R46" i="4"/>
  <c r="L225" i="17"/>
  <c r="H243" i="17"/>
  <c r="L387" i="17"/>
  <c r="J369" i="17"/>
  <c r="F333" i="17"/>
  <c r="M279" i="17"/>
  <c r="I243" i="17"/>
  <c r="K225" i="17"/>
  <c r="C477" i="17"/>
  <c r="C495" i="17"/>
  <c r="F351" i="17"/>
  <c r="H279" i="17"/>
  <c r="I387" i="17"/>
  <c r="L351" i="17"/>
  <c r="C423" i="17"/>
  <c r="G315" i="17"/>
  <c r="C459" i="17"/>
  <c r="I279" i="17"/>
  <c r="J333" i="17"/>
  <c r="C441" i="17"/>
  <c r="C386" i="17"/>
  <c r="H351" i="17"/>
  <c r="K351" i="17"/>
  <c r="F369" i="17"/>
  <c r="I351" i="17"/>
  <c r="K261" i="17"/>
  <c r="K369" i="17"/>
  <c r="L315" i="17"/>
  <c r="G261" i="17"/>
  <c r="H315" i="17"/>
  <c r="E387" i="17"/>
  <c r="E297" i="17"/>
  <c r="E333" i="17"/>
  <c r="K297" i="17"/>
  <c r="C366" i="17"/>
  <c r="L243" i="17"/>
  <c r="D369" i="17"/>
  <c r="G369" i="17"/>
  <c r="G351" i="17"/>
  <c r="I333" i="17"/>
  <c r="L369" i="17"/>
  <c r="H387" i="17"/>
  <c r="C313" i="17"/>
  <c r="G387" i="17"/>
  <c r="I297" i="17"/>
  <c r="H297" i="17"/>
  <c r="M369" i="17"/>
  <c r="I369" i="17"/>
  <c r="G297" i="17"/>
  <c r="C405" i="17"/>
  <c r="C258" i="17"/>
  <c r="J243" i="17"/>
  <c r="E279" i="17"/>
  <c r="J225" i="17"/>
  <c r="H369" i="17"/>
  <c r="C349" i="17"/>
  <c r="G333" i="17"/>
  <c r="C314" i="17"/>
  <c r="E315" i="17"/>
  <c r="J297" i="17"/>
  <c r="D261" i="17"/>
  <c r="J261" i="17"/>
  <c r="M243" i="17"/>
  <c r="C385" i="17"/>
  <c r="C350" i="17"/>
  <c r="M315" i="17"/>
  <c r="R12" i="21"/>
  <c r="R15" i="21" s="1"/>
  <c r="R17" i="21" s="1"/>
  <c r="X12" i="21"/>
  <c r="X15" i="21" s="1"/>
  <c r="X17" i="21" s="1"/>
  <c r="Q12" i="21"/>
  <c r="Q15" i="21" s="1"/>
  <c r="Q17" i="21" s="1"/>
  <c r="S46" i="4"/>
  <c r="W46" i="4"/>
  <c r="T46" i="4"/>
  <c r="U46" i="4"/>
  <c r="Q46" i="4"/>
  <c r="D387" i="17"/>
  <c r="C384" i="17"/>
  <c r="I261" i="17"/>
  <c r="J279" i="17"/>
  <c r="H225" i="17"/>
  <c r="F261" i="17"/>
  <c r="C367" i="17"/>
  <c r="E369" i="17"/>
  <c r="E351" i="17"/>
  <c r="C296" i="17"/>
  <c r="C330" i="17"/>
  <c r="F297" i="17"/>
  <c r="E225" i="17"/>
  <c r="F279" i="17"/>
  <c r="L261" i="17"/>
  <c r="C242" i="17"/>
  <c r="C223" i="17"/>
  <c r="C241" i="17"/>
  <c r="M225" i="17"/>
  <c r="J351" i="17"/>
  <c r="C331" i="17"/>
  <c r="D333" i="17"/>
  <c r="C332" i="17"/>
  <c r="D315" i="17"/>
  <c r="C312" i="17"/>
  <c r="M297" i="17"/>
  <c r="M333" i="17"/>
  <c r="L297" i="17"/>
  <c r="C295" i="17"/>
  <c r="K315" i="17"/>
  <c r="C278" i="17"/>
  <c r="H261" i="17"/>
  <c r="G279" i="17"/>
  <c r="C368" i="17"/>
  <c r="D351" i="17"/>
  <c r="C348" i="17"/>
  <c r="K387" i="17"/>
  <c r="C294" i="17"/>
  <c r="D297" i="17"/>
  <c r="I225" i="17"/>
  <c r="E243" i="17"/>
  <c r="K279" i="17"/>
  <c r="C259" i="17"/>
  <c r="M261" i="17"/>
  <c r="C224" i="17"/>
  <c r="C222" i="17"/>
  <c r="G243" i="17"/>
  <c r="D279" i="17"/>
  <c r="C276" i="17"/>
  <c r="C277" i="17"/>
  <c r="E261" i="17"/>
  <c r="C260" i="17"/>
  <c r="D243" i="17"/>
  <c r="C240" i="17"/>
  <c r="K243" i="17"/>
  <c r="D225" i="17"/>
  <c r="F37" i="16"/>
  <c r="X46" i="4" l="1"/>
  <c r="C387" i="17"/>
  <c r="C225" i="17"/>
  <c r="C315" i="17"/>
  <c r="C297" i="17"/>
  <c r="C243" i="17"/>
  <c r="C351" i="17"/>
  <c r="C369" i="17"/>
  <c r="D52" i="4"/>
  <c r="C261" i="17"/>
  <c r="C333" i="17"/>
  <c r="C279" i="17"/>
  <c r="Q209" i="20" l="1"/>
  <c r="P209" i="20"/>
  <c r="I209" i="20"/>
  <c r="H209" i="20"/>
  <c r="F209" i="20"/>
  <c r="E209" i="20"/>
  <c r="T208" i="20"/>
  <c r="S208" i="20"/>
  <c r="R208" i="20"/>
  <c r="L208" i="20"/>
  <c r="J208" i="20"/>
  <c r="G208" i="20"/>
  <c r="M208" i="20" s="1"/>
  <c r="T207" i="20"/>
  <c r="S207" i="20"/>
  <c r="R207" i="20"/>
  <c r="L207" i="20"/>
  <c r="J207" i="20"/>
  <c r="G207" i="20"/>
  <c r="M207" i="20" s="1"/>
  <c r="T206" i="20"/>
  <c r="S206" i="20"/>
  <c r="R206" i="20"/>
  <c r="L206" i="20"/>
  <c r="J206" i="20"/>
  <c r="G206" i="20"/>
  <c r="M206" i="20" s="1"/>
  <c r="T205" i="20"/>
  <c r="S205" i="20"/>
  <c r="R205" i="20"/>
  <c r="M205" i="20"/>
  <c r="L205" i="20"/>
  <c r="J205" i="20"/>
  <c r="G205" i="20"/>
  <c r="T204" i="20"/>
  <c r="S204" i="20"/>
  <c r="R204" i="20"/>
  <c r="L204" i="20"/>
  <c r="J204" i="20"/>
  <c r="G204" i="20"/>
  <c r="M204" i="20" s="1"/>
  <c r="N204" i="20" s="1"/>
  <c r="T203" i="20"/>
  <c r="S203" i="20"/>
  <c r="R203" i="20"/>
  <c r="L203" i="20"/>
  <c r="J203" i="20"/>
  <c r="G203" i="20"/>
  <c r="M203" i="20" s="1"/>
  <c r="T202" i="20"/>
  <c r="S202" i="20"/>
  <c r="R202" i="20"/>
  <c r="L202" i="20"/>
  <c r="J202" i="20"/>
  <c r="G202" i="20"/>
  <c r="M202" i="20" s="1"/>
  <c r="T201" i="20"/>
  <c r="S201" i="20"/>
  <c r="R201" i="20"/>
  <c r="M201" i="20"/>
  <c r="L201" i="20"/>
  <c r="J201" i="20"/>
  <c r="G201" i="20"/>
  <c r="T200" i="20"/>
  <c r="S200" i="20"/>
  <c r="R200" i="20"/>
  <c r="L200" i="20"/>
  <c r="O200" i="20" s="1"/>
  <c r="J200" i="20"/>
  <c r="G200" i="20"/>
  <c r="M200" i="20" s="1"/>
  <c r="T199" i="20"/>
  <c r="S199" i="20"/>
  <c r="R199" i="20"/>
  <c r="O199" i="20"/>
  <c r="L199" i="20"/>
  <c r="J199" i="20"/>
  <c r="G199" i="20"/>
  <c r="M199" i="20" s="1"/>
  <c r="T198" i="20"/>
  <c r="S198" i="20"/>
  <c r="R198" i="20"/>
  <c r="L198" i="20"/>
  <c r="J198" i="20"/>
  <c r="G198" i="20"/>
  <c r="M198" i="20" s="1"/>
  <c r="T197" i="20"/>
  <c r="S197" i="20"/>
  <c r="R197" i="20"/>
  <c r="L197" i="20"/>
  <c r="J197" i="20"/>
  <c r="G197" i="20"/>
  <c r="M197" i="20" s="1"/>
  <c r="T196" i="20"/>
  <c r="S196" i="20"/>
  <c r="R196" i="20"/>
  <c r="N196" i="20"/>
  <c r="L196" i="20"/>
  <c r="J196" i="20"/>
  <c r="G196" i="20"/>
  <c r="M196" i="20" s="1"/>
  <c r="T195" i="20"/>
  <c r="S195" i="20"/>
  <c r="R195" i="20"/>
  <c r="L195" i="20"/>
  <c r="J195" i="20"/>
  <c r="G195" i="20"/>
  <c r="M195" i="20" s="1"/>
  <c r="O195" i="20" s="1"/>
  <c r="T194" i="20"/>
  <c r="S194" i="20"/>
  <c r="R194" i="20"/>
  <c r="L194" i="20"/>
  <c r="J194" i="20"/>
  <c r="G194" i="20"/>
  <c r="M194" i="20" s="1"/>
  <c r="T193" i="20"/>
  <c r="S193" i="20"/>
  <c r="R193" i="20"/>
  <c r="L193" i="20"/>
  <c r="J193" i="20"/>
  <c r="G193" i="20"/>
  <c r="M193" i="20" s="1"/>
  <c r="T192" i="20"/>
  <c r="S192" i="20"/>
  <c r="R192" i="20"/>
  <c r="L192" i="20"/>
  <c r="J192" i="20"/>
  <c r="G192" i="20"/>
  <c r="M192" i="20" s="1"/>
  <c r="N192" i="20" s="1"/>
  <c r="T191" i="20"/>
  <c r="S191" i="20"/>
  <c r="R191" i="20"/>
  <c r="L191" i="20"/>
  <c r="J191" i="20"/>
  <c r="G191" i="20"/>
  <c r="M191" i="20" s="1"/>
  <c r="O191" i="20" s="1"/>
  <c r="T190" i="20"/>
  <c r="S190" i="20"/>
  <c r="R190" i="20"/>
  <c r="L190" i="20"/>
  <c r="J190" i="20"/>
  <c r="G190" i="20"/>
  <c r="M190" i="20" s="1"/>
  <c r="T189" i="20"/>
  <c r="S189" i="20"/>
  <c r="R189" i="20"/>
  <c r="M189" i="20"/>
  <c r="L189" i="20"/>
  <c r="O189" i="20" s="1"/>
  <c r="J189" i="20"/>
  <c r="G189" i="20"/>
  <c r="T188" i="20"/>
  <c r="S188" i="20"/>
  <c r="R188" i="20"/>
  <c r="L188" i="20"/>
  <c r="J188" i="20"/>
  <c r="G188" i="20"/>
  <c r="M188" i="20" s="1"/>
  <c r="T187" i="20"/>
  <c r="S187" i="20"/>
  <c r="R187" i="20"/>
  <c r="M187" i="20"/>
  <c r="O187" i="20" s="1"/>
  <c r="L187" i="20"/>
  <c r="J187" i="20"/>
  <c r="G187" i="20"/>
  <c r="T186" i="20"/>
  <c r="S186" i="20"/>
  <c r="R186" i="20"/>
  <c r="L186" i="20"/>
  <c r="J186" i="20"/>
  <c r="G186" i="20"/>
  <c r="M186" i="20" s="1"/>
  <c r="T185" i="20"/>
  <c r="S185" i="20"/>
  <c r="R185" i="20"/>
  <c r="L185" i="20"/>
  <c r="J185" i="20"/>
  <c r="G185" i="20"/>
  <c r="M185" i="20" s="1"/>
  <c r="T184" i="20"/>
  <c r="S184" i="20"/>
  <c r="R184" i="20"/>
  <c r="L184" i="20"/>
  <c r="J184" i="20"/>
  <c r="G184" i="20"/>
  <c r="M184" i="20" s="1"/>
  <c r="T183" i="20"/>
  <c r="S183" i="20"/>
  <c r="R183" i="20"/>
  <c r="L183" i="20"/>
  <c r="J183" i="20"/>
  <c r="G183" i="20"/>
  <c r="M183" i="20" s="1"/>
  <c r="O183" i="20" s="1"/>
  <c r="T182" i="20"/>
  <c r="S182" i="20"/>
  <c r="R182" i="20"/>
  <c r="L182" i="20"/>
  <c r="J182" i="20"/>
  <c r="G182" i="20"/>
  <c r="M182" i="20" s="1"/>
  <c r="T181" i="20"/>
  <c r="S181" i="20"/>
  <c r="R181" i="20"/>
  <c r="M181" i="20"/>
  <c r="L181" i="20"/>
  <c r="J181" i="20"/>
  <c r="G181" i="20"/>
  <c r="T180" i="20"/>
  <c r="S180" i="20"/>
  <c r="R180" i="20"/>
  <c r="L180" i="20"/>
  <c r="J180" i="20"/>
  <c r="G180" i="20"/>
  <c r="M180" i="20" s="1"/>
  <c r="T179" i="20"/>
  <c r="S179" i="20"/>
  <c r="R179" i="20"/>
  <c r="M179" i="20"/>
  <c r="O179" i="20" s="1"/>
  <c r="L179" i="20"/>
  <c r="J179" i="20"/>
  <c r="G179" i="20"/>
  <c r="T178" i="20"/>
  <c r="S178" i="20"/>
  <c r="R178" i="20"/>
  <c r="L178" i="20"/>
  <c r="J178" i="20"/>
  <c r="G178" i="20"/>
  <c r="M178" i="20" s="1"/>
  <c r="T177" i="20"/>
  <c r="S177" i="20"/>
  <c r="R177" i="20"/>
  <c r="L177" i="20"/>
  <c r="J177" i="20"/>
  <c r="G177" i="20"/>
  <c r="M177" i="20" s="1"/>
  <c r="T176" i="20"/>
  <c r="S176" i="20"/>
  <c r="R176" i="20"/>
  <c r="L176" i="20"/>
  <c r="J176" i="20"/>
  <c r="G176" i="20"/>
  <c r="M176" i="20" s="1"/>
  <c r="T175" i="20"/>
  <c r="S175" i="20"/>
  <c r="R175" i="20"/>
  <c r="O175" i="20"/>
  <c r="L175" i="20"/>
  <c r="J175" i="20"/>
  <c r="G175" i="20"/>
  <c r="M175" i="20" s="1"/>
  <c r="T174" i="20"/>
  <c r="S174" i="20"/>
  <c r="R174" i="20"/>
  <c r="L174" i="20"/>
  <c r="J174" i="20"/>
  <c r="G174" i="20"/>
  <c r="M174" i="20" s="1"/>
  <c r="T173" i="20"/>
  <c r="S173" i="20"/>
  <c r="R173" i="20"/>
  <c r="L173" i="20"/>
  <c r="J173" i="20"/>
  <c r="G173" i="20"/>
  <c r="M173" i="20" s="1"/>
  <c r="T172" i="20"/>
  <c r="S172" i="20"/>
  <c r="R172" i="20"/>
  <c r="L172" i="20"/>
  <c r="O172" i="20" s="1"/>
  <c r="J172" i="20"/>
  <c r="G172" i="20"/>
  <c r="M172" i="20" s="1"/>
  <c r="T171" i="20"/>
  <c r="S171" i="20"/>
  <c r="R171" i="20"/>
  <c r="L171" i="20"/>
  <c r="N171" i="20" s="1"/>
  <c r="J171" i="20"/>
  <c r="G171" i="20"/>
  <c r="M171" i="20" s="1"/>
  <c r="T170" i="20"/>
  <c r="S170" i="20"/>
  <c r="R170" i="20"/>
  <c r="L170" i="20"/>
  <c r="J170" i="20"/>
  <c r="G170" i="20"/>
  <c r="M170" i="20" s="1"/>
  <c r="T169" i="20"/>
  <c r="S169" i="20"/>
  <c r="R169" i="20"/>
  <c r="M169" i="20"/>
  <c r="L169" i="20"/>
  <c r="J169" i="20"/>
  <c r="G169" i="20"/>
  <c r="T168" i="20"/>
  <c r="S168" i="20"/>
  <c r="R168" i="20"/>
  <c r="L168" i="20"/>
  <c r="O168" i="20" s="1"/>
  <c r="J168" i="20"/>
  <c r="G168" i="20"/>
  <c r="M168" i="20" s="1"/>
  <c r="T167" i="20"/>
  <c r="S167" i="20"/>
  <c r="R167" i="20"/>
  <c r="L167" i="20"/>
  <c r="J167" i="20"/>
  <c r="G167" i="20"/>
  <c r="M167" i="20" s="1"/>
  <c r="T166" i="20"/>
  <c r="S166" i="20"/>
  <c r="R166" i="20"/>
  <c r="L166" i="20"/>
  <c r="J166" i="20"/>
  <c r="G166" i="20"/>
  <c r="M166" i="20" s="1"/>
  <c r="T165" i="20"/>
  <c r="S165" i="20"/>
  <c r="R165" i="20"/>
  <c r="M165" i="20"/>
  <c r="L165" i="20"/>
  <c r="J165" i="20"/>
  <c r="G165" i="20"/>
  <c r="T164" i="20"/>
  <c r="S164" i="20"/>
  <c r="R164" i="20"/>
  <c r="L164" i="20"/>
  <c r="J164" i="20"/>
  <c r="G164" i="20"/>
  <c r="M164" i="20" s="1"/>
  <c r="N164" i="20" s="1"/>
  <c r="T163" i="20"/>
  <c r="S163" i="20"/>
  <c r="R163" i="20"/>
  <c r="L163" i="20"/>
  <c r="J163" i="20"/>
  <c r="G163" i="20"/>
  <c r="M163" i="20" s="1"/>
  <c r="O163" i="20" s="1"/>
  <c r="T162" i="20"/>
  <c r="S162" i="20"/>
  <c r="R162" i="20"/>
  <c r="L162" i="20"/>
  <c r="J162" i="20"/>
  <c r="G162" i="20"/>
  <c r="M162" i="20" s="1"/>
  <c r="T161" i="20"/>
  <c r="S161" i="20"/>
  <c r="R161" i="20"/>
  <c r="L161" i="20"/>
  <c r="J161" i="20"/>
  <c r="G161" i="20"/>
  <c r="M161" i="20" s="1"/>
  <c r="O161" i="20" s="1"/>
  <c r="T160" i="20"/>
  <c r="S160" i="20"/>
  <c r="R160" i="20"/>
  <c r="L160" i="20"/>
  <c r="J160" i="20"/>
  <c r="G160" i="20"/>
  <c r="M160" i="20" s="1"/>
  <c r="N160" i="20" s="1"/>
  <c r="T159" i="20"/>
  <c r="S159" i="20"/>
  <c r="R159" i="20"/>
  <c r="L159" i="20"/>
  <c r="O159" i="20" s="1"/>
  <c r="J159" i="20"/>
  <c r="G159" i="20"/>
  <c r="M159" i="20" s="1"/>
  <c r="T158" i="20"/>
  <c r="S158" i="20"/>
  <c r="R158" i="20"/>
  <c r="L158" i="20"/>
  <c r="J158" i="20"/>
  <c r="G158" i="20"/>
  <c r="M158" i="20" s="1"/>
  <c r="T157" i="20"/>
  <c r="S157" i="20"/>
  <c r="R157" i="20"/>
  <c r="M157" i="20"/>
  <c r="L157" i="20"/>
  <c r="J157" i="20"/>
  <c r="G157" i="20"/>
  <c r="T156" i="20"/>
  <c r="S156" i="20"/>
  <c r="R156" i="20"/>
  <c r="L156" i="20"/>
  <c r="J156" i="20"/>
  <c r="G156" i="20"/>
  <c r="M156" i="20" s="1"/>
  <c r="N156" i="20" s="1"/>
  <c r="T155" i="20"/>
  <c r="S155" i="20"/>
  <c r="R155" i="20"/>
  <c r="L155" i="20"/>
  <c r="N155" i="20" s="1"/>
  <c r="J155" i="20"/>
  <c r="G155" i="20"/>
  <c r="M155" i="20" s="1"/>
  <c r="T154" i="20"/>
  <c r="S154" i="20"/>
  <c r="R154" i="20"/>
  <c r="L154" i="20"/>
  <c r="J154" i="20"/>
  <c r="G154" i="20"/>
  <c r="M154" i="20" s="1"/>
  <c r="T153" i="20"/>
  <c r="S153" i="20"/>
  <c r="R153" i="20"/>
  <c r="M153" i="20"/>
  <c r="L153" i="20"/>
  <c r="J153" i="20"/>
  <c r="G153" i="20"/>
  <c r="T152" i="20"/>
  <c r="S152" i="20"/>
  <c r="R152" i="20"/>
  <c r="L152" i="20"/>
  <c r="J152" i="20"/>
  <c r="G152" i="20"/>
  <c r="M152" i="20" s="1"/>
  <c r="T151" i="20"/>
  <c r="S151" i="20"/>
  <c r="R151" i="20"/>
  <c r="O151" i="20"/>
  <c r="L151" i="20"/>
  <c r="N151" i="20" s="1"/>
  <c r="J151" i="20"/>
  <c r="G151" i="20"/>
  <c r="M151" i="20" s="1"/>
  <c r="T150" i="20"/>
  <c r="S150" i="20"/>
  <c r="R150" i="20"/>
  <c r="L150" i="20"/>
  <c r="J150" i="20"/>
  <c r="G150" i="20"/>
  <c r="M150" i="20" s="1"/>
  <c r="T149" i="20"/>
  <c r="S149" i="20"/>
  <c r="R149" i="20"/>
  <c r="L149" i="20"/>
  <c r="J149" i="20"/>
  <c r="G149" i="20"/>
  <c r="M149" i="20" s="1"/>
  <c r="T148" i="20"/>
  <c r="S148" i="20"/>
  <c r="R148" i="20"/>
  <c r="N148" i="20"/>
  <c r="L148" i="20"/>
  <c r="J148" i="20"/>
  <c r="G148" i="20"/>
  <c r="M148" i="20" s="1"/>
  <c r="T147" i="20"/>
  <c r="S147" i="20"/>
  <c r="R147" i="20"/>
  <c r="L147" i="20"/>
  <c r="J147" i="20"/>
  <c r="G147" i="20"/>
  <c r="M147" i="20" s="1"/>
  <c r="O147" i="20" s="1"/>
  <c r="T146" i="20"/>
  <c r="S146" i="20"/>
  <c r="R146" i="20"/>
  <c r="L146" i="20"/>
  <c r="J146" i="20"/>
  <c r="G146" i="20"/>
  <c r="M146" i="20" s="1"/>
  <c r="T145" i="20"/>
  <c r="S145" i="20"/>
  <c r="R145" i="20"/>
  <c r="M145" i="20"/>
  <c r="L145" i="20"/>
  <c r="J145" i="20"/>
  <c r="G145" i="20"/>
  <c r="T144" i="20"/>
  <c r="S144" i="20"/>
  <c r="R144" i="20"/>
  <c r="L144" i="20"/>
  <c r="N144" i="20" s="1"/>
  <c r="J144" i="20"/>
  <c r="G144" i="20"/>
  <c r="M144" i="20" s="1"/>
  <c r="O144" i="20" s="1"/>
  <c r="T143" i="20"/>
  <c r="S143" i="20"/>
  <c r="R143" i="20"/>
  <c r="L143" i="20"/>
  <c r="J143" i="20"/>
  <c r="G143" i="20"/>
  <c r="M143" i="20" s="1"/>
  <c r="O143" i="20" s="1"/>
  <c r="T142" i="20"/>
  <c r="S142" i="20"/>
  <c r="R142" i="20"/>
  <c r="M142" i="20"/>
  <c r="L142" i="20"/>
  <c r="J142" i="20"/>
  <c r="G142" i="20"/>
  <c r="T141" i="20"/>
  <c r="S141" i="20"/>
  <c r="R141" i="20"/>
  <c r="L141" i="20"/>
  <c r="J141" i="20"/>
  <c r="G141" i="20"/>
  <c r="M141" i="20" s="1"/>
  <c r="N141" i="20" s="1"/>
  <c r="T140" i="20"/>
  <c r="S140" i="20"/>
  <c r="R140" i="20"/>
  <c r="L140" i="20"/>
  <c r="J140" i="20"/>
  <c r="G140" i="20"/>
  <c r="M140" i="20" s="1"/>
  <c r="T139" i="20"/>
  <c r="S139" i="20"/>
  <c r="R139" i="20"/>
  <c r="L139" i="20"/>
  <c r="J139" i="20"/>
  <c r="G139" i="20"/>
  <c r="M139" i="20" s="1"/>
  <c r="T138" i="20"/>
  <c r="S138" i="20"/>
  <c r="R138" i="20"/>
  <c r="M138" i="20"/>
  <c r="L138" i="20"/>
  <c r="J138" i="20"/>
  <c r="G138" i="20"/>
  <c r="T137" i="20"/>
  <c r="S137" i="20"/>
  <c r="R137" i="20"/>
  <c r="L137" i="20"/>
  <c r="J137" i="20"/>
  <c r="G137" i="20"/>
  <c r="M137" i="20" s="1"/>
  <c r="N137" i="20" s="1"/>
  <c r="T136" i="20"/>
  <c r="S136" i="20"/>
  <c r="R136" i="20"/>
  <c r="L136" i="20"/>
  <c r="J136" i="20"/>
  <c r="G136" i="20"/>
  <c r="M136" i="20" s="1"/>
  <c r="T135" i="20"/>
  <c r="S135" i="20"/>
  <c r="R135" i="20"/>
  <c r="L135" i="20"/>
  <c r="J135" i="20"/>
  <c r="G135" i="20"/>
  <c r="M135" i="20" s="1"/>
  <c r="T134" i="20"/>
  <c r="S134" i="20"/>
  <c r="R134" i="20"/>
  <c r="M134" i="20"/>
  <c r="L134" i="20"/>
  <c r="J134" i="20"/>
  <c r="G134" i="20"/>
  <c r="T133" i="20"/>
  <c r="S133" i="20"/>
  <c r="R133" i="20"/>
  <c r="L133" i="20"/>
  <c r="J133" i="20"/>
  <c r="G133" i="20"/>
  <c r="M133" i="20" s="1"/>
  <c r="N133" i="20" s="1"/>
  <c r="T132" i="20"/>
  <c r="S132" i="20"/>
  <c r="R132" i="20"/>
  <c r="L132" i="20"/>
  <c r="J132" i="20"/>
  <c r="G132" i="20"/>
  <c r="M132" i="20" s="1"/>
  <c r="O132" i="20" s="1"/>
  <c r="T131" i="20"/>
  <c r="S131" i="20"/>
  <c r="R131" i="20"/>
  <c r="L131" i="20"/>
  <c r="J131" i="20"/>
  <c r="G131" i="20"/>
  <c r="M131" i="20" s="1"/>
  <c r="O131" i="20" s="1"/>
  <c r="T130" i="20"/>
  <c r="S130" i="20"/>
  <c r="R130" i="20"/>
  <c r="M130" i="20"/>
  <c r="L130" i="20"/>
  <c r="J130" i="20"/>
  <c r="G130" i="20"/>
  <c r="T129" i="20"/>
  <c r="S129" i="20"/>
  <c r="R129" i="20"/>
  <c r="L129" i="20"/>
  <c r="J129" i="20"/>
  <c r="G129" i="20"/>
  <c r="M129" i="20" s="1"/>
  <c r="N129" i="20" s="1"/>
  <c r="T128" i="20"/>
  <c r="S128" i="20"/>
  <c r="R128" i="20"/>
  <c r="L128" i="20"/>
  <c r="J128" i="20"/>
  <c r="G128" i="20"/>
  <c r="M128" i="20" s="1"/>
  <c r="T127" i="20"/>
  <c r="S127" i="20"/>
  <c r="R127" i="20"/>
  <c r="L127" i="20"/>
  <c r="J127" i="20"/>
  <c r="G127" i="20"/>
  <c r="M127" i="20" s="1"/>
  <c r="T126" i="20"/>
  <c r="S126" i="20"/>
  <c r="R126" i="20"/>
  <c r="M126" i="20"/>
  <c r="L126" i="20"/>
  <c r="J126" i="20"/>
  <c r="G126" i="20"/>
  <c r="T125" i="20"/>
  <c r="S125" i="20"/>
  <c r="R125" i="20"/>
  <c r="L125" i="20"/>
  <c r="J125" i="20"/>
  <c r="G125" i="20"/>
  <c r="M125" i="20" s="1"/>
  <c r="N125" i="20" s="1"/>
  <c r="T124" i="20"/>
  <c r="S124" i="20"/>
  <c r="R124" i="20"/>
  <c r="L124" i="20"/>
  <c r="J124" i="20"/>
  <c r="G124" i="20"/>
  <c r="M124" i="20" s="1"/>
  <c r="T123" i="20"/>
  <c r="S123" i="20"/>
  <c r="R123" i="20"/>
  <c r="L123" i="20"/>
  <c r="J123" i="20"/>
  <c r="G123" i="20"/>
  <c r="M123" i="20" s="1"/>
  <c r="T122" i="20"/>
  <c r="S122" i="20"/>
  <c r="R122" i="20"/>
  <c r="M122" i="20"/>
  <c r="L122" i="20"/>
  <c r="J122" i="20"/>
  <c r="G122" i="20"/>
  <c r="T121" i="20"/>
  <c r="S121" i="20"/>
  <c r="R121" i="20"/>
  <c r="L121" i="20"/>
  <c r="J121" i="20"/>
  <c r="G121" i="20"/>
  <c r="M121" i="20" s="1"/>
  <c r="N121" i="20" s="1"/>
  <c r="T120" i="20"/>
  <c r="S120" i="20"/>
  <c r="R120" i="20"/>
  <c r="L120" i="20"/>
  <c r="J120" i="20"/>
  <c r="G120" i="20"/>
  <c r="M120" i="20" s="1"/>
  <c r="O120" i="20" s="1"/>
  <c r="T119" i="20"/>
  <c r="S119" i="20"/>
  <c r="R119" i="20"/>
  <c r="L119" i="20"/>
  <c r="J119" i="20"/>
  <c r="G119" i="20"/>
  <c r="M119" i="20" s="1"/>
  <c r="O119" i="20" s="1"/>
  <c r="T118" i="20"/>
  <c r="S118" i="20"/>
  <c r="R118" i="20"/>
  <c r="M118" i="20"/>
  <c r="L118" i="20"/>
  <c r="J118" i="20"/>
  <c r="G118" i="20"/>
  <c r="T117" i="20"/>
  <c r="S117" i="20"/>
  <c r="R117" i="20"/>
  <c r="L117" i="20"/>
  <c r="J117" i="20"/>
  <c r="G117" i="20"/>
  <c r="M117" i="20" s="1"/>
  <c r="T116" i="20"/>
  <c r="S116" i="20"/>
  <c r="R116" i="20"/>
  <c r="L116" i="20"/>
  <c r="J116" i="20"/>
  <c r="G116" i="20"/>
  <c r="M116" i="20" s="1"/>
  <c r="T115" i="20"/>
  <c r="S115" i="20"/>
  <c r="R115" i="20"/>
  <c r="O115" i="20"/>
  <c r="L115" i="20"/>
  <c r="J115" i="20"/>
  <c r="G115" i="20"/>
  <c r="M115" i="20" s="1"/>
  <c r="T114" i="20"/>
  <c r="S114" i="20"/>
  <c r="R114" i="20"/>
  <c r="L114" i="20"/>
  <c r="J114" i="20"/>
  <c r="G114" i="20"/>
  <c r="M114" i="20" s="1"/>
  <c r="T113" i="20"/>
  <c r="S113" i="20"/>
  <c r="R113" i="20"/>
  <c r="M113" i="20"/>
  <c r="N113" i="20" s="1"/>
  <c r="L113" i="20"/>
  <c r="J113" i="20"/>
  <c r="G113" i="20"/>
  <c r="T112" i="20"/>
  <c r="S112" i="20"/>
  <c r="R112" i="20"/>
  <c r="L112" i="20"/>
  <c r="J112" i="20"/>
  <c r="G112" i="20"/>
  <c r="M112" i="20" s="1"/>
  <c r="O112" i="20" s="1"/>
  <c r="T111" i="20"/>
  <c r="S111" i="20"/>
  <c r="R111" i="20"/>
  <c r="L111" i="20"/>
  <c r="O111" i="20" s="1"/>
  <c r="J111" i="20"/>
  <c r="G111" i="20"/>
  <c r="M111" i="20" s="1"/>
  <c r="T110" i="20"/>
  <c r="S110" i="20"/>
  <c r="R110" i="20"/>
  <c r="M110" i="20"/>
  <c r="L110" i="20"/>
  <c r="J110" i="20"/>
  <c r="G110" i="20"/>
  <c r="T109" i="20"/>
  <c r="S109" i="20"/>
  <c r="R109" i="20"/>
  <c r="L109" i="20"/>
  <c r="J109" i="20"/>
  <c r="G109" i="20"/>
  <c r="M109" i="20" s="1"/>
  <c r="N109" i="20" s="1"/>
  <c r="T108" i="20"/>
  <c r="S108" i="20"/>
  <c r="R108" i="20"/>
  <c r="L108" i="20"/>
  <c r="J108" i="20"/>
  <c r="G108" i="20"/>
  <c r="M108" i="20" s="1"/>
  <c r="T107" i="20"/>
  <c r="S107" i="20"/>
  <c r="R107" i="20"/>
  <c r="O107" i="20"/>
  <c r="L107" i="20"/>
  <c r="J107" i="20"/>
  <c r="G107" i="20"/>
  <c r="M107" i="20" s="1"/>
  <c r="T106" i="20"/>
  <c r="S106" i="20"/>
  <c r="R106" i="20"/>
  <c r="L106" i="20"/>
  <c r="J106" i="20"/>
  <c r="G106" i="20"/>
  <c r="M106" i="20" s="1"/>
  <c r="T105" i="20"/>
  <c r="S105" i="20"/>
  <c r="R105" i="20"/>
  <c r="M105" i="20"/>
  <c r="N105" i="20" s="1"/>
  <c r="L105" i="20"/>
  <c r="J105" i="20"/>
  <c r="G105" i="20"/>
  <c r="T104" i="20"/>
  <c r="S104" i="20"/>
  <c r="R104" i="20"/>
  <c r="L104" i="20"/>
  <c r="J104" i="20"/>
  <c r="G104" i="20"/>
  <c r="M104" i="20" s="1"/>
  <c r="O104" i="20" s="1"/>
  <c r="T103" i="20"/>
  <c r="S103" i="20"/>
  <c r="R103" i="20"/>
  <c r="L103" i="20"/>
  <c r="O103" i="20" s="1"/>
  <c r="J103" i="20"/>
  <c r="G103" i="20"/>
  <c r="M103" i="20" s="1"/>
  <c r="T102" i="20"/>
  <c r="S102" i="20"/>
  <c r="R102" i="20"/>
  <c r="M102" i="20"/>
  <c r="L102" i="20"/>
  <c r="J102" i="20"/>
  <c r="G102" i="20"/>
  <c r="T101" i="20"/>
  <c r="S101" i="20"/>
  <c r="R101" i="20"/>
  <c r="L101" i="20"/>
  <c r="J101" i="20"/>
  <c r="G101" i="20"/>
  <c r="M101" i="20" s="1"/>
  <c r="N101" i="20" s="1"/>
  <c r="T100" i="20"/>
  <c r="S100" i="20"/>
  <c r="R100" i="20"/>
  <c r="L100" i="20"/>
  <c r="J100" i="20"/>
  <c r="G100" i="20"/>
  <c r="M100" i="20" s="1"/>
  <c r="T99" i="20"/>
  <c r="S99" i="20"/>
  <c r="R99" i="20"/>
  <c r="O99" i="20"/>
  <c r="L99" i="20"/>
  <c r="J99" i="20"/>
  <c r="G99" i="20"/>
  <c r="M99" i="20" s="1"/>
  <c r="T98" i="20"/>
  <c r="S98" i="20"/>
  <c r="R98" i="20"/>
  <c r="L98" i="20"/>
  <c r="J98" i="20"/>
  <c r="G98" i="20"/>
  <c r="M98" i="20" s="1"/>
  <c r="O98" i="20" s="1"/>
  <c r="T97" i="20"/>
  <c r="S97" i="20"/>
  <c r="R97" i="20"/>
  <c r="L97" i="20"/>
  <c r="J97" i="20"/>
  <c r="G97" i="20"/>
  <c r="M97" i="20" s="1"/>
  <c r="T96" i="20"/>
  <c r="S96" i="20"/>
  <c r="R96" i="20"/>
  <c r="M96" i="20"/>
  <c r="O96" i="20" s="1"/>
  <c r="L96" i="20"/>
  <c r="J96" i="20"/>
  <c r="G96" i="20"/>
  <c r="T95" i="20"/>
  <c r="S95" i="20"/>
  <c r="R95" i="20"/>
  <c r="L95" i="20"/>
  <c r="J95" i="20"/>
  <c r="G95" i="20"/>
  <c r="M95" i="20" s="1"/>
  <c r="N95" i="20" s="1"/>
  <c r="T94" i="20"/>
  <c r="S94" i="20"/>
  <c r="R94" i="20"/>
  <c r="M94" i="20"/>
  <c r="N94" i="20" s="1"/>
  <c r="L94" i="20"/>
  <c r="O94" i="20" s="1"/>
  <c r="J94" i="20"/>
  <c r="G94" i="20"/>
  <c r="T93" i="20"/>
  <c r="S93" i="20"/>
  <c r="R93" i="20"/>
  <c r="L93" i="20"/>
  <c r="J93" i="20"/>
  <c r="G93" i="20"/>
  <c r="M93" i="20" s="1"/>
  <c r="T92" i="20"/>
  <c r="S92" i="20"/>
  <c r="R92" i="20"/>
  <c r="L92" i="20"/>
  <c r="J92" i="20"/>
  <c r="G92" i="20"/>
  <c r="M92" i="20" s="1"/>
  <c r="O92" i="20" s="1"/>
  <c r="T91" i="20"/>
  <c r="S91" i="20"/>
  <c r="R91" i="20"/>
  <c r="L91" i="20"/>
  <c r="O91" i="20" s="1"/>
  <c r="J91" i="20"/>
  <c r="G91" i="20"/>
  <c r="M91" i="20" s="1"/>
  <c r="T90" i="20"/>
  <c r="S90" i="20"/>
  <c r="R90" i="20"/>
  <c r="L90" i="20"/>
  <c r="J90" i="20"/>
  <c r="G90" i="20"/>
  <c r="M90" i="20" s="1"/>
  <c r="T89" i="20"/>
  <c r="S89" i="20"/>
  <c r="R89" i="20"/>
  <c r="L89" i="20"/>
  <c r="J89" i="20"/>
  <c r="G89" i="20"/>
  <c r="M89" i="20" s="1"/>
  <c r="T88" i="20"/>
  <c r="S88" i="20"/>
  <c r="R88" i="20"/>
  <c r="M88" i="20"/>
  <c r="O88" i="20" s="1"/>
  <c r="L88" i="20"/>
  <c r="J88" i="20"/>
  <c r="G88" i="20"/>
  <c r="T87" i="20"/>
  <c r="S87" i="20"/>
  <c r="R87" i="20"/>
  <c r="L87" i="20"/>
  <c r="J87" i="20"/>
  <c r="G87" i="20"/>
  <c r="M87" i="20" s="1"/>
  <c r="N87" i="20" s="1"/>
  <c r="T86" i="20"/>
  <c r="S86" i="20"/>
  <c r="R86" i="20"/>
  <c r="M86" i="20"/>
  <c r="N86" i="20" s="1"/>
  <c r="L86" i="20"/>
  <c r="O86" i="20" s="1"/>
  <c r="J86" i="20"/>
  <c r="G86" i="20"/>
  <c r="T85" i="20"/>
  <c r="S85" i="20"/>
  <c r="R85" i="20"/>
  <c r="L85" i="20"/>
  <c r="J85" i="20"/>
  <c r="G85" i="20"/>
  <c r="M85" i="20" s="1"/>
  <c r="T84" i="20"/>
  <c r="S84" i="20"/>
  <c r="R84" i="20"/>
  <c r="L84" i="20"/>
  <c r="J84" i="20"/>
  <c r="G84" i="20"/>
  <c r="M84" i="20" s="1"/>
  <c r="O84" i="20" s="1"/>
  <c r="T83" i="20"/>
  <c r="S83" i="20"/>
  <c r="R83" i="20"/>
  <c r="L83" i="20"/>
  <c r="O83" i="20" s="1"/>
  <c r="J83" i="20"/>
  <c r="G83" i="20"/>
  <c r="M83" i="20" s="1"/>
  <c r="T82" i="20"/>
  <c r="S82" i="20"/>
  <c r="R82" i="20"/>
  <c r="L82" i="20"/>
  <c r="J82" i="20"/>
  <c r="G82" i="20"/>
  <c r="M82" i="20" s="1"/>
  <c r="T81" i="20"/>
  <c r="S81" i="20"/>
  <c r="R81" i="20"/>
  <c r="L81" i="20"/>
  <c r="J81" i="20"/>
  <c r="G81" i="20"/>
  <c r="M81" i="20" s="1"/>
  <c r="T80" i="20"/>
  <c r="S80" i="20"/>
  <c r="R80" i="20"/>
  <c r="M80" i="20"/>
  <c r="O80" i="20" s="1"/>
  <c r="L80" i="20"/>
  <c r="J80" i="20"/>
  <c r="G80" i="20"/>
  <c r="T79" i="20"/>
  <c r="S79" i="20"/>
  <c r="R79" i="20"/>
  <c r="L79" i="20"/>
  <c r="J79" i="20"/>
  <c r="G79" i="20"/>
  <c r="M79" i="20" s="1"/>
  <c r="N79" i="20" s="1"/>
  <c r="T78" i="20"/>
  <c r="S78" i="20"/>
  <c r="R78" i="20"/>
  <c r="M78" i="20"/>
  <c r="N78" i="20" s="1"/>
  <c r="L78" i="20"/>
  <c r="O78" i="20" s="1"/>
  <c r="J78" i="20"/>
  <c r="G78" i="20"/>
  <c r="T77" i="20"/>
  <c r="S77" i="20"/>
  <c r="R77" i="20"/>
  <c r="L77" i="20"/>
  <c r="J77" i="20"/>
  <c r="G77" i="20"/>
  <c r="M77" i="20" s="1"/>
  <c r="T76" i="20"/>
  <c r="S76" i="20"/>
  <c r="R76" i="20"/>
  <c r="L76" i="20"/>
  <c r="J76" i="20"/>
  <c r="G76" i="20"/>
  <c r="M76" i="20" s="1"/>
  <c r="O76" i="20" s="1"/>
  <c r="T75" i="20"/>
  <c r="S75" i="20"/>
  <c r="R75" i="20"/>
  <c r="L75" i="20"/>
  <c r="O75" i="20" s="1"/>
  <c r="J75" i="20"/>
  <c r="G75" i="20"/>
  <c r="M75" i="20" s="1"/>
  <c r="T74" i="20"/>
  <c r="S74" i="20"/>
  <c r="R74" i="20"/>
  <c r="L74" i="20"/>
  <c r="J74" i="20"/>
  <c r="G74" i="20"/>
  <c r="M74" i="20" s="1"/>
  <c r="T73" i="20"/>
  <c r="S73" i="20"/>
  <c r="R73" i="20"/>
  <c r="L73" i="20"/>
  <c r="J73" i="20"/>
  <c r="G73" i="20"/>
  <c r="M73" i="20" s="1"/>
  <c r="T72" i="20"/>
  <c r="S72" i="20"/>
  <c r="R72" i="20"/>
  <c r="M72" i="20"/>
  <c r="O72" i="20" s="1"/>
  <c r="L72" i="20"/>
  <c r="J72" i="20"/>
  <c r="G72" i="20"/>
  <c r="T71" i="20"/>
  <c r="S71" i="20"/>
  <c r="R71" i="20"/>
  <c r="L71" i="20"/>
  <c r="J71" i="20"/>
  <c r="G71" i="20"/>
  <c r="M71" i="20" s="1"/>
  <c r="N71" i="20" s="1"/>
  <c r="T70" i="20"/>
  <c r="S70" i="20"/>
  <c r="R70" i="20"/>
  <c r="M70" i="20"/>
  <c r="N70" i="20" s="1"/>
  <c r="L70" i="20"/>
  <c r="O70" i="20" s="1"/>
  <c r="J70" i="20"/>
  <c r="G70" i="20"/>
  <c r="T69" i="20"/>
  <c r="S69" i="20"/>
  <c r="R69" i="20"/>
  <c r="L69" i="20"/>
  <c r="J69" i="20"/>
  <c r="G69" i="20"/>
  <c r="M69" i="20" s="1"/>
  <c r="T68" i="20"/>
  <c r="S68" i="20"/>
  <c r="R68" i="20"/>
  <c r="L68" i="20"/>
  <c r="J68" i="20"/>
  <c r="G68" i="20"/>
  <c r="M68" i="20" s="1"/>
  <c r="O68" i="20" s="1"/>
  <c r="T67" i="20"/>
  <c r="S67" i="20"/>
  <c r="R67" i="20"/>
  <c r="L67" i="20"/>
  <c r="O67" i="20" s="1"/>
  <c r="J67" i="20"/>
  <c r="G67" i="20"/>
  <c r="M67" i="20" s="1"/>
  <c r="T66" i="20"/>
  <c r="S66" i="20"/>
  <c r="R66" i="20"/>
  <c r="L66" i="20"/>
  <c r="J66" i="20"/>
  <c r="G66" i="20"/>
  <c r="M66" i="20" s="1"/>
  <c r="T65" i="20"/>
  <c r="S65" i="20"/>
  <c r="R65" i="20"/>
  <c r="L65" i="20"/>
  <c r="J65" i="20"/>
  <c r="G65" i="20"/>
  <c r="M65" i="20" s="1"/>
  <c r="T64" i="20"/>
  <c r="S64" i="20"/>
  <c r="R64" i="20"/>
  <c r="M64" i="20"/>
  <c r="O64" i="20" s="1"/>
  <c r="L64" i="20"/>
  <c r="J64" i="20"/>
  <c r="G64" i="20"/>
  <c r="T63" i="20"/>
  <c r="S63" i="20"/>
  <c r="R63" i="20"/>
  <c r="L63" i="20"/>
  <c r="J63" i="20"/>
  <c r="G63" i="20"/>
  <c r="M63" i="20" s="1"/>
  <c r="N63" i="20" s="1"/>
  <c r="T62" i="20"/>
  <c r="S62" i="20"/>
  <c r="R62" i="20"/>
  <c r="M62" i="20"/>
  <c r="N62" i="20" s="1"/>
  <c r="L62" i="20"/>
  <c r="O62" i="20" s="1"/>
  <c r="J62" i="20"/>
  <c r="G62" i="20"/>
  <c r="T61" i="20"/>
  <c r="S61" i="20"/>
  <c r="R61" i="20"/>
  <c r="L61" i="20"/>
  <c r="J61" i="20"/>
  <c r="G61" i="20"/>
  <c r="M61" i="20" s="1"/>
  <c r="T60" i="20"/>
  <c r="S60" i="20"/>
  <c r="R60" i="20"/>
  <c r="L60" i="20"/>
  <c r="J60" i="20"/>
  <c r="G60" i="20"/>
  <c r="M60" i="20" s="1"/>
  <c r="O60" i="20" s="1"/>
  <c r="T59" i="20"/>
  <c r="S59" i="20"/>
  <c r="R59" i="20"/>
  <c r="L59" i="20"/>
  <c r="O59" i="20" s="1"/>
  <c r="J59" i="20"/>
  <c r="G59" i="20"/>
  <c r="M59" i="20" s="1"/>
  <c r="T58" i="20"/>
  <c r="S58" i="20"/>
  <c r="R58" i="20"/>
  <c r="L58" i="20"/>
  <c r="J58" i="20"/>
  <c r="G58" i="20"/>
  <c r="M58" i="20" s="1"/>
  <c r="T57" i="20"/>
  <c r="S57" i="20"/>
  <c r="R57" i="20"/>
  <c r="L57" i="20"/>
  <c r="J57" i="20"/>
  <c r="G57" i="20"/>
  <c r="M57" i="20" s="1"/>
  <c r="T56" i="20"/>
  <c r="S56" i="20"/>
  <c r="R56" i="20"/>
  <c r="M56" i="20"/>
  <c r="O56" i="20" s="1"/>
  <c r="L56" i="20"/>
  <c r="J56" i="20"/>
  <c r="G56" i="20"/>
  <c r="T55" i="20"/>
  <c r="S55" i="20"/>
  <c r="R55" i="20"/>
  <c r="L55" i="20"/>
  <c r="J55" i="20"/>
  <c r="G55" i="20"/>
  <c r="M55" i="20" s="1"/>
  <c r="N55" i="20" s="1"/>
  <c r="T54" i="20"/>
  <c r="S54" i="20"/>
  <c r="R54" i="20"/>
  <c r="M54" i="20"/>
  <c r="N54" i="20" s="1"/>
  <c r="L54" i="20"/>
  <c r="O54" i="20" s="1"/>
  <c r="J54" i="20"/>
  <c r="G54" i="20"/>
  <c r="T53" i="20"/>
  <c r="S53" i="20"/>
  <c r="R53" i="20"/>
  <c r="L53" i="20"/>
  <c r="J53" i="20"/>
  <c r="G53" i="20"/>
  <c r="M53" i="20" s="1"/>
  <c r="T52" i="20"/>
  <c r="S52" i="20"/>
  <c r="R52" i="20"/>
  <c r="L52" i="20"/>
  <c r="J52" i="20"/>
  <c r="G52" i="20"/>
  <c r="M52" i="20" s="1"/>
  <c r="O52" i="20" s="1"/>
  <c r="T51" i="20"/>
  <c r="S51" i="20"/>
  <c r="R51" i="20"/>
  <c r="L51" i="20"/>
  <c r="O51" i="20" s="1"/>
  <c r="J51" i="20"/>
  <c r="G51" i="20"/>
  <c r="M51" i="20" s="1"/>
  <c r="T50" i="20"/>
  <c r="S50" i="20"/>
  <c r="R50" i="20"/>
  <c r="L50" i="20"/>
  <c r="J50" i="20"/>
  <c r="G50" i="20"/>
  <c r="M50" i="20" s="1"/>
  <c r="T49" i="20"/>
  <c r="S49" i="20"/>
  <c r="R49" i="20"/>
  <c r="L49" i="20"/>
  <c r="J49" i="20"/>
  <c r="G49" i="20"/>
  <c r="M49" i="20" s="1"/>
  <c r="T48" i="20"/>
  <c r="S48" i="20"/>
  <c r="R48" i="20"/>
  <c r="M48" i="20"/>
  <c r="O48" i="20" s="1"/>
  <c r="L48" i="20"/>
  <c r="J48" i="20"/>
  <c r="G48" i="20"/>
  <c r="T47" i="20"/>
  <c r="S47" i="20"/>
  <c r="R47" i="20"/>
  <c r="L47" i="20"/>
  <c r="J47" i="20"/>
  <c r="G47" i="20"/>
  <c r="M47" i="20" s="1"/>
  <c r="T46" i="20"/>
  <c r="S46" i="20"/>
  <c r="R46" i="20"/>
  <c r="M46" i="20"/>
  <c r="N46" i="20" s="1"/>
  <c r="L46" i="20"/>
  <c r="O46" i="20" s="1"/>
  <c r="J46" i="20"/>
  <c r="G46" i="20"/>
  <c r="T45" i="20"/>
  <c r="S45" i="20"/>
  <c r="R45" i="20"/>
  <c r="L45" i="20"/>
  <c r="J45" i="20"/>
  <c r="G45" i="20"/>
  <c r="M45" i="20" s="1"/>
  <c r="N45" i="20" s="1"/>
  <c r="T44" i="20"/>
  <c r="S44" i="20"/>
  <c r="R44" i="20"/>
  <c r="M44" i="20"/>
  <c r="L44" i="20"/>
  <c r="O44" i="20" s="1"/>
  <c r="J44" i="20"/>
  <c r="G44" i="20"/>
  <c r="T43" i="20"/>
  <c r="S43" i="20"/>
  <c r="R43" i="20"/>
  <c r="L43" i="20"/>
  <c r="J43" i="20"/>
  <c r="G43" i="20"/>
  <c r="M43" i="20" s="1"/>
  <c r="T42" i="20"/>
  <c r="S42" i="20"/>
  <c r="R42" i="20"/>
  <c r="M42" i="20"/>
  <c r="N42" i="20" s="1"/>
  <c r="L42" i="20"/>
  <c r="J42" i="20"/>
  <c r="G42" i="20"/>
  <c r="T41" i="20"/>
  <c r="S41" i="20"/>
  <c r="R41" i="20"/>
  <c r="L41" i="20"/>
  <c r="J41" i="20"/>
  <c r="G41" i="20"/>
  <c r="M41" i="20" s="1"/>
  <c r="T40" i="20"/>
  <c r="S40" i="20"/>
  <c r="R40" i="20"/>
  <c r="M40" i="20"/>
  <c r="O40" i="20" s="1"/>
  <c r="L40" i="20"/>
  <c r="J40" i="20"/>
  <c r="G40" i="20"/>
  <c r="T39" i="20"/>
  <c r="S39" i="20"/>
  <c r="R39" i="20"/>
  <c r="L39" i="20"/>
  <c r="J39" i="20"/>
  <c r="G39" i="20"/>
  <c r="M39" i="20" s="1"/>
  <c r="T38" i="20"/>
  <c r="S38" i="20"/>
  <c r="R38" i="20"/>
  <c r="M38" i="20"/>
  <c r="N38" i="20" s="1"/>
  <c r="L38" i="20"/>
  <c r="O38" i="20" s="1"/>
  <c r="J38" i="20"/>
  <c r="G38" i="20"/>
  <c r="T37" i="20"/>
  <c r="S37" i="20"/>
  <c r="R37" i="20"/>
  <c r="L37" i="20"/>
  <c r="J37" i="20"/>
  <c r="G37" i="20"/>
  <c r="M37" i="20" s="1"/>
  <c r="T36" i="20"/>
  <c r="S36" i="20"/>
  <c r="R36" i="20"/>
  <c r="M36" i="20"/>
  <c r="O36" i="20" s="1"/>
  <c r="L36" i="20"/>
  <c r="J36" i="20"/>
  <c r="G36" i="20"/>
  <c r="T35" i="20"/>
  <c r="S35" i="20"/>
  <c r="R35" i="20"/>
  <c r="L35" i="20"/>
  <c r="J35" i="20"/>
  <c r="G35" i="20"/>
  <c r="M35" i="20" s="1"/>
  <c r="N35" i="20" s="1"/>
  <c r="T34" i="20"/>
  <c r="S34" i="20"/>
  <c r="R34" i="20"/>
  <c r="M34" i="20"/>
  <c r="N34" i="20" s="1"/>
  <c r="L34" i="20"/>
  <c r="O34" i="20" s="1"/>
  <c r="J34" i="20"/>
  <c r="G34" i="20"/>
  <c r="T33" i="20"/>
  <c r="S33" i="20"/>
  <c r="R33" i="20"/>
  <c r="L33" i="20"/>
  <c r="O33" i="20" s="1"/>
  <c r="J33" i="20"/>
  <c r="G33" i="20"/>
  <c r="M33" i="20" s="1"/>
  <c r="T32" i="20"/>
  <c r="S32" i="20"/>
  <c r="R32" i="20"/>
  <c r="M32" i="20"/>
  <c r="L32" i="20"/>
  <c r="J32" i="20"/>
  <c r="G32" i="20"/>
  <c r="T31" i="20"/>
  <c r="S31" i="20"/>
  <c r="R31" i="20"/>
  <c r="L31" i="20"/>
  <c r="J31" i="20"/>
  <c r="G31" i="20"/>
  <c r="M31" i="20" s="1"/>
  <c r="T30" i="20"/>
  <c r="S30" i="20"/>
  <c r="R30" i="20"/>
  <c r="L30" i="20"/>
  <c r="J30" i="20"/>
  <c r="G30" i="20"/>
  <c r="M30" i="20" s="1"/>
  <c r="T29" i="20"/>
  <c r="S29" i="20"/>
  <c r="R29" i="20"/>
  <c r="L29" i="20"/>
  <c r="J29" i="20"/>
  <c r="G29" i="20"/>
  <c r="M29" i="20" s="1"/>
  <c r="T28" i="20"/>
  <c r="S28" i="20"/>
  <c r="R28" i="20"/>
  <c r="L28" i="20"/>
  <c r="J28" i="20"/>
  <c r="G28" i="20"/>
  <c r="M28" i="20" s="1"/>
  <c r="T27" i="20"/>
  <c r="S27" i="20"/>
  <c r="R27" i="20"/>
  <c r="L27" i="20"/>
  <c r="J27" i="20"/>
  <c r="G27" i="20"/>
  <c r="M27" i="20" s="1"/>
  <c r="T26" i="20"/>
  <c r="S26" i="20"/>
  <c r="R26" i="20"/>
  <c r="L26" i="20"/>
  <c r="J26" i="20"/>
  <c r="G26" i="20"/>
  <c r="M26" i="20" s="1"/>
  <c r="T25" i="20"/>
  <c r="S25" i="20"/>
  <c r="R25" i="20"/>
  <c r="M25" i="20"/>
  <c r="L25" i="20"/>
  <c r="J25" i="20"/>
  <c r="G25" i="20"/>
  <c r="T24" i="20"/>
  <c r="S24" i="20"/>
  <c r="R24" i="20"/>
  <c r="L24" i="20"/>
  <c r="O24" i="20" s="1"/>
  <c r="J24" i="20"/>
  <c r="G24" i="20"/>
  <c r="M24" i="20" s="1"/>
  <c r="T23" i="20"/>
  <c r="S23" i="20"/>
  <c r="R23" i="20"/>
  <c r="L23" i="20"/>
  <c r="J23" i="20"/>
  <c r="G23" i="20"/>
  <c r="M23" i="20" s="1"/>
  <c r="T22" i="20"/>
  <c r="S22" i="20"/>
  <c r="R22" i="20"/>
  <c r="L22" i="20"/>
  <c r="O22" i="20" s="1"/>
  <c r="J22" i="20"/>
  <c r="G22" i="20"/>
  <c r="M22" i="20" s="1"/>
  <c r="T21" i="20"/>
  <c r="S21" i="20"/>
  <c r="R21" i="20"/>
  <c r="L21" i="20"/>
  <c r="J21" i="20"/>
  <c r="G21" i="20"/>
  <c r="M21" i="20" s="1"/>
  <c r="T20" i="20"/>
  <c r="S20" i="20"/>
  <c r="R20" i="20"/>
  <c r="L20" i="20"/>
  <c r="J20" i="20"/>
  <c r="G20" i="20"/>
  <c r="M20" i="20" s="1"/>
  <c r="N20" i="20" s="1"/>
  <c r="T19" i="20"/>
  <c r="S19" i="20"/>
  <c r="R19" i="20"/>
  <c r="L19" i="20"/>
  <c r="J19" i="20"/>
  <c r="G19" i="20"/>
  <c r="M19" i="20" s="1"/>
  <c r="T18" i="20"/>
  <c r="S18" i="20"/>
  <c r="R18" i="20"/>
  <c r="L18" i="20"/>
  <c r="J18" i="20"/>
  <c r="G18" i="20"/>
  <c r="M18" i="20" s="1"/>
  <c r="T17" i="20"/>
  <c r="S17" i="20"/>
  <c r="R17" i="20"/>
  <c r="M17" i="20"/>
  <c r="L17" i="20"/>
  <c r="J17" i="20"/>
  <c r="G17" i="20"/>
  <c r="T16" i="20"/>
  <c r="S16" i="20"/>
  <c r="R16" i="20"/>
  <c r="L16" i="20"/>
  <c r="J16" i="20"/>
  <c r="G16" i="20"/>
  <c r="M16" i="20" s="1"/>
  <c r="T15" i="20"/>
  <c r="S15" i="20"/>
  <c r="R15" i="20"/>
  <c r="L15" i="20"/>
  <c r="J15" i="20"/>
  <c r="G15" i="20"/>
  <c r="M15" i="20" s="1"/>
  <c r="T14" i="20"/>
  <c r="S14" i="20"/>
  <c r="R14" i="20"/>
  <c r="L14" i="20"/>
  <c r="J14" i="20"/>
  <c r="G14" i="20"/>
  <c r="M14" i="20" s="1"/>
  <c r="T13" i="20"/>
  <c r="S13" i="20"/>
  <c r="R13" i="20"/>
  <c r="L13" i="20"/>
  <c r="J13" i="20"/>
  <c r="G13" i="20"/>
  <c r="M13" i="20" s="1"/>
  <c r="T12" i="20"/>
  <c r="S12" i="20"/>
  <c r="R12" i="20"/>
  <c r="L12" i="20"/>
  <c r="J12" i="20"/>
  <c r="G12" i="20"/>
  <c r="M12" i="20" s="1"/>
  <c r="T11" i="20"/>
  <c r="S11" i="20"/>
  <c r="R11" i="20"/>
  <c r="L11" i="20"/>
  <c r="J11" i="20"/>
  <c r="G11" i="20"/>
  <c r="M11" i="20" s="1"/>
  <c r="T10" i="20"/>
  <c r="S10" i="20"/>
  <c r="R10" i="20"/>
  <c r="L10" i="20"/>
  <c r="J10" i="20"/>
  <c r="G10" i="20"/>
  <c r="M10" i="20" s="1"/>
  <c r="T9" i="20"/>
  <c r="S9" i="20"/>
  <c r="R9" i="20"/>
  <c r="M9" i="20"/>
  <c r="L9" i="20"/>
  <c r="J9" i="20"/>
  <c r="G9" i="20"/>
  <c r="N50" i="20" l="1"/>
  <c r="O50" i="20"/>
  <c r="N74" i="20"/>
  <c r="O74" i="20"/>
  <c r="N58" i="20"/>
  <c r="O58" i="20"/>
  <c r="N82" i="20"/>
  <c r="O82" i="20"/>
  <c r="N66" i="20"/>
  <c r="O66" i="20"/>
  <c r="N90" i="20"/>
  <c r="O90" i="20"/>
  <c r="O18" i="20"/>
  <c r="O20" i="20"/>
  <c r="O28" i="20"/>
  <c r="N29" i="20"/>
  <c r="O41" i="20"/>
  <c r="O123" i="20"/>
  <c r="O124" i="20"/>
  <c r="O135" i="20"/>
  <c r="O136" i="20"/>
  <c r="O152" i="20"/>
  <c r="N161" i="20"/>
  <c r="O167" i="20"/>
  <c r="N172" i="20"/>
  <c r="N176" i="20"/>
  <c r="N183" i="20"/>
  <c r="N184" i="20"/>
  <c r="O193" i="20"/>
  <c r="N203" i="20"/>
  <c r="O207" i="20"/>
  <c r="N208" i="20"/>
  <c r="N159" i="20"/>
  <c r="S209" i="20"/>
  <c r="O21" i="20"/>
  <c r="O25" i="20"/>
  <c r="N37" i="20"/>
  <c r="N41" i="20"/>
  <c r="N43" i="20"/>
  <c r="O47" i="20"/>
  <c r="O55" i="20"/>
  <c r="O63" i="20"/>
  <c r="O71" i="20"/>
  <c r="O79" i="20"/>
  <c r="O87" i="20"/>
  <c r="O95" i="20"/>
  <c r="N152" i="20"/>
  <c r="O165" i="20"/>
  <c r="N175" i="20"/>
  <c r="O196" i="20"/>
  <c r="O203" i="20"/>
  <c r="O205" i="20"/>
  <c r="N31" i="20"/>
  <c r="N51" i="20"/>
  <c r="N59" i="20"/>
  <c r="N67" i="20"/>
  <c r="N75" i="20"/>
  <c r="N83" i="20"/>
  <c r="N91" i="20"/>
  <c r="O100" i="20"/>
  <c r="O108" i="20"/>
  <c r="O116" i="20"/>
  <c r="O127" i="20"/>
  <c r="O128" i="20"/>
  <c r="O139" i="20"/>
  <c r="O140" i="20"/>
  <c r="O177" i="20"/>
  <c r="N12" i="20"/>
  <c r="O9" i="20"/>
  <c r="N16" i="20"/>
  <c r="O32" i="20"/>
  <c r="O42" i="20"/>
  <c r="O148" i="20"/>
  <c r="O155" i="20"/>
  <c r="O157" i="20"/>
  <c r="N168" i="20"/>
  <c r="N179" i="20"/>
  <c r="N180" i="20"/>
  <c r="N187" i="20"/>
  <c r="N188" i="20"/>
  <c r="N199" i="20"/>
  <c r="O13" i="20"/>
  <c r="O17" i="20"/>
  <c r="N24" i="20"/>
  <c r="N33" i="20"/>
  <c r="O39" i="20"/>
  <c r="O171" i="20"/>
  <c r="N200" i="20"/>
  <c r="R209" i="20"/>
  <c r="N23" i="20"/>
  <c r="O23" i="20"/>
  <c r="N15" i="20"/>
  <c r="O15" i="20"/>
  <c r="O16" i="20"/>
  <c r="N19" i="20"/>
  <c r="O19" i="20"/>
  <c r="O30" i="20"/>
  <c r="N30" i="20"/>
  <c r="O10" i="20"/>
  <c r="N11" i="20"/>
  <c r="O11" i="20"/>
  <c r="O12" i="20"/>
  <c r="O26" i="20"/>
  <c r="N27" i="20"/>
  <c r="O27" i="20"/>
  <c r="O14" i="20"/>
  <c r="O182" i="20"/>
  <c r="N182" i="20"/>
  <c r="G209" i="20"/>
  <c r="N9" i="20"/>
  <c r="T209" i="20"/>
  <c r="N13" i="20"/>
  <c r="N17" i="20"/>
  <c r="N21" i="20"/>
  <c r="N25" i="20"/>
  <c r="N36" i="20"/>
  <c r="O37" i="20"/>
  <c r="N39" i="20"/>
  <c r="N44" i="20"/>
  <c r="O45" i="20"/>
  <c r="N47" i="20"/>
  <c r="O162" i="20"/>
  <c r="N162" i="20"/>
  <c r="O178" i="20"/>
  <c r="N178" i="20"/>
  <c r="O29" i="20"/>
  <c r="N10" i="20"/>
  <c r="N14" i="20"/>
  <c r="N18" i="20"/>
  <c r="N22" i="20"/>
  <c r="N26" i="20"/>
  <c r="N28" i="20"/>
  <c r="O35" i="20"/>
  <c r="O43" i="20"/>
  <c r="O49" i="20"/>
  <c r="N49" i="20"/>
  <c r="O53" i="20"/>
  <c r="N53" i="20"/>
  <c r="O57" i="20"/>
  <c r="N57" i="20"/>
  <c r="O61" i="20"/>
  <c r="N61" i="20"/>
  <c r="O65" i="20"/>
  <c r="N65" i="20"/>
  <c r="O69" i="20"/>
  <c r="N69" i="20"/>
  <c r="O73" i="20"/>
  <c r="N73" i="20"/>
  <c r="O77" i="20"/>
  <c r="N77" i="20"/>
  <c r="O81" i="20"/>
  <c r="N81" i="20"/>
  <c r="O85" i="20"/>
  <c r="N85" i="20"/>
  <c r="O89" i="20"/>
  <c r="N89" i="20"/>
  <c r="O93" i="20"/>
  <c r="N93" i="20"/>
  <c r="O97" i="20"/>
  <c r="N97" i="20"/>
  <c r="O158" i="20"/>
  <c r="N158" i="20"/>
  <c r="O190" i="20"/>
  <c r="N190" i="20"/>
  <c r="O206" i="20"/>
  <c r="N206" i="20"/>
  <c r="O31" i="20"/>
  <c r="N32" i="20"/>
  <c r="N40" i="20"/>
  <c r="N48" i="20"/>
  <c r="N52" i="20"/>
  <c r="N56" i="20"/>
  <c r="N60" i="20"/>
  <c r="N64" i="20"/>
  <c r="N68" i="20"/>
  <c r="N72" i="20"/>
  <c r="N76" i="20"/>
  <c r="N80" i="20"/>
  <c r="N84" i="20"/>
  <c r="N88" i="20"/>
  <c r="N92" i="20"/>
  <c r="N96" i="20"/>
  <c r="O186" i="20"/>
  <c r="N186" i="20"/>
  <c r="N98" i="20"/>
  <c r="N99" i="20"/>
  <c r="N100" i="20"/>
  <c r="N103" i="20"/>
  <c r="N104" i="20"/>
  <c r="N107" i="20"/>
  <c r="N108" i="20"/>
  <c r="N111" i="20"/>
  <c r="N112" i="20"/>
  <c r="N115" i="20"/>
  <c r="N116" i="20"/>
  <c r="N119" i="20"/>
  <c r="N120" i="20"/>
  <c r="N123" i="20"/>
  <c r="N124" i="20"/>
  <c r="N127" i="20"/>
  <c r="N128" i="20"/>
  <c r="N131" i="20"/>
  <c r="N132" i="20"/>
  <c r="N135" i="20"/>
  <c r="N136" i="20"/>
  <c r="N139" i="20"/>
  <c r="N140" i="20"/>
  <c r="N143" i="20"/>
  <c r="N147" i="20"/>
  <c r="O154" i="20"/>
  <c r="N154" i="20"/>
  <c r="O164" i="20"/>
  <c r="N167" i="20"/>
  <c r="O174" i="20"/>
  <c r="N174" i="20"/>
  <c r="O192" i="20"/>
  <c r="N195" i="20"/>
  <c r="O202" i="20"/>
  <c r="N202" i="20"/>
  <c r="O208" i="20"/>
  <c r="J209" i="20"/>
  <c r="O102" i="20"/>
  <c r="N102" i="20"/>
  <c r="O106" i="20"/>
  <c r="N106" i="20"/>
  <c r="O110" i="20"/>
  <c r="N110" i="20"/>
  <c r="O114" i="20"/>
  <c r="N114" i="20"/>
  <c r="O118" i="20"/>
  <c r="N118" i="20"/>
  <c r="O122" i="20"/>
  <c r="N122" i="20"/>
  <c r="O126" i="20"/>
  <c r="N126" i="20"/>
  <c r="O130" i="20"/>
  <c r="N130" i="20"/>
  <c r="O134" i="20"/>
  <c r="N134" i="20"/>
  <c r="O138" i="20"/>
  <c r="N138" i="20"/>
  <c r="O142" i="20"/>
  <c r="N142" i="20"/>
  <c r="O146" i="20"/>
  <c r="N146" i="20"/>
  <c r="O150" i="20"/>
  <c r="N150" i="20"/>
  <c r="O153" i="20"/>
  <c r="O156" i="20"/>
  <c r="O160" i="20"/>
  <c r="N163" i="20"/>
  <c r="O170" i="20"/>
  <c r="N170" i="20"/>
  <c r="O173" i="20"/>
  <c r="O176" i="20"/>
  <c r="O180" i="20"/>
  <c r="O181" i="20"/>
  <c r="N181" i="20"/>
  <c r="O184" i="20"/>
  <c r="O185" i="20"/>
  <c r="N185" i="20"/>
  <c r="O188" i="20"/>
  <c r="N191" i="20"/>
  <c r="O198" i="20"/>
  <c r="N198" i="20"/>
  <c r="O201" i="20"/>
  <c r="O204" i="20"/>
  <c r="N207" i="20"/>
  <c r="O101" i="20"/>
  <c r="O105" i="20"/>
  <c r="O109" i="20"/>
  <c r="O113" i="20"/>
  <c r="O117" i="20"/>
  <c r="O121" i="20"/>
  <c r="O125" i="20"/>
  <c r="O129" i="20"/>
  <c r="O133" i="20"/>
  <c r="O137" i="20"/>
  <c r="O141" i="20"/>
  <c r="O145" i="20"/>
  <c r="O149" i="20"/>
  <c r="O166" i="20"/>
  <c r="N166" i="20"/>
  <c r="O169" i="20"/>
  <c r="O194" i="20"/>
  <c r="N194" i="20"/>
  <c r="O197" i="20"/>
  <c r="N117" i="20"/>
  <c r="N145" i="20"/>
  <c r="N149" i="20"/>
  <c r="N153" i="20"/>
  <c r="N157" i="20"/>
  <c r="N165" i="20"/>
  <c r="N169" i="20"/>
  <c r="N173" i="20"/>
  <c r="N177" i="20"/>
  <c r="N189" i="20"/>
  <c r="N193" i="20"/>
  <c r="N197" i="20"/>
  <c r="N201" i="20"/>
  <c r="N205" i="20"/>
  <c r="AH9" i="21" l="1"/>
  <c r="P9" i="21"/>
  <c r="P18" i="21" s="1"/>
  <c r="J34" i="12" l="1"/>
  <c r="J35" i="12"/>
  <c r="J36" i="12"/>
  <c r="J37" i="12"/>
  <c r="J38" i="12"/>
  <c r="J39" i="12"/>
  <c r="J40" i="12"/>
  <c r="J41" i="12"/>
  <c r="J42" i="12"/>
  <c r="J43" i="12"/>
  <c r="J44" i="12"/>
  <c r="J45" i="12"/>
  <c r="J46" i="12"/>
  <c r="J47" i="12"/>
  <c r="J48" i="12"/>
  <c r="AH13" i="4" l="1"/>
  <c r="AH12" i="21" s="1"/>
  <c r="AH15" i="21" s="1"/>
  <c r="T27" i="5"/>
  <c r="P12" i="4" s="1"/>
  <c r="P13" i="4"/>
  <c r="P21" i="4"/>
  <c r="AH9" i="4"/>
  <c r="O9" i="4"/>
  <c r="G190" i="17" s="1"/>
  <c r="N9" i="4"/>
  <c r="AH8" i="4"/>
  <c r="P40" i="4"/>
  <c r="O8" i="4"/>
  <c r="B190" i="17" s="1"/>
  <c r="N8" i="4"/>
  <c r="B172" i="17" s="1"/>
  <c r="CX46" i="12"/>
  <c r="CX47" i="12"/>
  <c r="CX48" i="12"/>
  <c r="CX49" i="12"/>
  <c r="CX58" i="12"/>
  <c r="CX13" i="12"/>
  <c r="CZ13" i="12" s="1"/>
  <c r="CX14" i="12"/>
  <c r="CZ14" i="12" s="1"/>
  <c r="CX15" i="12"/>
  <c r="CZ15" i="12" s="1"/>
  <c r="CX16" i="12"/>
  <c r="CX17" i="12"/>
  <c r="CZ17" i="12" s="1"/>
  <c r="CX18" i="12"/>
  <c r="CZ18" i="12" s="1"/>
  <c r="CX19" i="12"/>
  <c r="CZ19" i="12" s="1"/>
  <c r="CX20" i="12"/>
  <c r="CZ20" i="12" s="1"/>
  <c r="CX21" i="12"/>
  <c r="CZ21" i="12" s="1"/>
  <c r="CX22" i="12"/>
  <c r="CZ22" i="12" s="1"/>
  <c r="CX23" i="12"/>
  <c r="CZ23" i="12" s="1"/>
  <c r="CX24" i="12"/>
  <c r="CZ24" i="12" s="1"/>
  <c r="CZ25" i="12"/>
  <c r="CX26" i="12"/>
  <c r="CZ26" i="12" s="1"/>
  <c r="CX27" i="12"/>
  <c r="CZ27" i="12" s="1"/>
  <c r="CX28" i="12"/>
  <c r="CZ28" i="12" s="1"/>
  <c r="CX29" i="12"/>
  <c r="CZ29" i="12" s="1"/>
  <c r="CX30" i="12"/>
  <c r="CZ30" i="12" s="1"/>
  <c r="CX31" i="12"/>
  <c r="CZ31" i="12" s="1"/>
  <c r="CX32" i="12"/>
  <c r="CZ32" i="12" s="1"/>
  <c r="CX33" i="12"/>
  <c r="CZ33" i="12" s="1"/>
  <c r="CX34" i="12"/>
  <c r="CZ34" i="12" s="1"/>
  <c r="CX35" i="12"/>
  <c r="CZ35" i="12" s="1"/>
  <c r="CX36" i="12"/>
  <c r="CZ36" i="12" s="1"/>
  <c r="CX37" i="12"/>
  <c r="CZ37" i="12" s="1"/>
  <c r="CX38" i="12"/>
  <c r="CZ38" i="12" s="1"/>
  <c r="CX39" i="12"/>
  <c r="CZ39" i="12" s="1"/>
  <c r="CX40" i="12"/>
  <c r="CZ40" i="12" s="1"/>
  <c r="CX41" i="12"/>
  <c r="CX42" i="12"/>
  <c r="CX43" i="12"/>
  <c r="CX44" i="12"/>
  <c r="CX45" i="12"/>
  <c r="CZ45" i="12" s="1"/>
  <c r="CX12" i="12"/>
  <c r="CX11" i="12"/>
  <c r="CQ59" i="12"/>
  <c r="AH11" i="4" s="1"/>
  <c r="AH10" i="21" s="1"/>
  <c r="CS13" i="12"/>
  <c r="CS14" i="12"/>
  <c r="CS15" i="12"/>
  <c r="CS16" i="12"/>
  <c r="CS17" i="12"/>
  <c r="CS18" i="12"/>
  <c r="CS19" i="12"/>
  <c r="CS20" i="12"/>
  <c r="CS21" i="12"/>
  <c r="CS22" i="12"/>
  <c r="CS23" i="12"/>
  <c r="CS24" i="12"/>
  <c r="CS25" i="12"/>
  <c r="CS26" i="12"/>
  <c r="CS27" i="12"/>
  <c r="CS28" i="12"/>
  <c r="CS29" i="12"/>
  <c r="CS30" i="12"/>
  <c r="CS31" i="12"/>
  <c r="CS32" i="12"/>
  <c r="CS33" i="12"/>
  <c r="CS34" i="12"/>
  <c r="CS35" i="12"/>
  <c r="CS36" i="12"/>
  <c r="CS37" i="12"/>
  <c r="CS38" i="12"/>
  <c r="CS39" i="12"/>
  <c r="CS40" i="12"/>
  <c r="CS41" i="12"/>
  <c r="CS42" i="12"/>
  <c r="CS43" i="12"/>
  <c r="CS44" i="12"/>
  <c r="CS45" i="12"/>
  <c r="CS46" i="12"/>
  <c r="CS47" i="12"/>
  <c r="CS48" i="12"/>
  <c r="CS49" i="12"/>
  <c r="CS12" i="12"/>
  <c r="CS11" i="12"/>
  <c r="Z8" i="15" l="1"/>
  <c r="G172" i="17"/>
  <c r="AH41" i="4"/>
  <c r="G532" i="17"/>
  <c r="AH40" i="4"/>
  <c r="B532" i="17"/>
  <c r="Z7" i="15"/>
  <c r="R7" i="5"/>
  <c r="O7" i="21"/>
  <c r="S7" i="5"/>
  <c r="O8" i="21"/>
  <c r="S8" i="5"/>
  <c r="AH7" i="21"/>
  <c r="BN7" i="15"/>
  <c r="AH8" i="21"/>
  <c r="BN8" i="15"/>
  <c r="CZ16" i="12"/>
  <c r="CZ48" i="12"/>
  <c r="CZ11" i="12"/>
  <c r="CZ58" i="12"/>
  <c r="CZ46" i="12"/>
  <c r="CZ12" i="12"/>
  <c r="AB8" i="15"/>
  <c r="P7" i="21"/>
  <c r="P41" i="4"/>
  <c r="CZ42" i="12"/>
  <c r="CZ44" i="12"/>
  <c r="CZ41" i="12"/>
  <c r="AL7" i="5"/>
  <c r="N7" i="21"/>
  <c r="AB7" i="15"/>
  <c r="CZ47" i="12"/>
  <c r="AL8" i="5"/>
  <c r="N8" i="21"/>
  <c r="CZ43" i="12"/>
  <c r="R8" i="5"/>
  <c r="CZ49" i="12"/>
  <c r="P8" i="21"/>
  <c r="M9" i="4"/>
  <c r="G154" i="17" s="1"/>
  <c r="L9" i="4"/>
  <c r="G136" i="17" s="1"/>
  <c r="K9" i="4"/>
  <c r="G118" i="17" s="1"/>
  <c r="J9" i="4"/>
  <c r="G100" i="17" s="1"/>
  <c r="V8" i="15" l="1"/>
  <c r="L8" i="21"/>
  <c r="P8" i="5"/>
  <c r="Q8" i="5"/>
  <c r="M8" i="21"/>
  <c r="X8" i="15"/>
  <c r="R8" i="15"/>
  <c r="N8" i="5"/>
  <c r="J8" i="21"/>
  <c r="T8" i="15"/>
  <c r="O8" i="5"/>
  <c r="K8" i="21"/>
  <c r="AH45" i="12"/>
  <c r="AH44" i="12"/>
  <c r="AH43" i="12"/>
  <c r="AH42" i="12"/>
  <c r="M8" i="4" l="1"/>
  <c r="L8" i="4"/>
  <c r="K8" i="4"/>
  <c r="B118" i="17" s="1"/>
  <c r="P7" i="5" l="1"/>
  <c r="B136" i="17"/>
  <c r="Q7" i="5"/>
  <c r="B154" i="17"/>
  <c r="K7" i="21"/>
  <c r="O7" i="5"/>
  <c r="T7" i="15"/>
  <c r="M7" i="21"/>
  <c r="X7" i="15"/>
  <c r="V7" i="15"/>
  <c r="L7" i="21"/>
  <c r="D10" i="4"/>
  <c r="G49" i="12" l="1"/>
  <c r="G48" i="12"/>
  <c r="G47" i="12"/>
  <c r="CJ41" i="12" l="1"/>
  <c r="AN41" i="12"/>
  <c r="AK41" i="12"/>
  <c r="AH41" i="12"/>
  <c r="AE41" i="12"/>
  <c r="AB41" i="12"/>
  <c r="Y41" i="12"/>
  <c r="V41" i="12"/>
  <c r="S41" i="12"/>
  <c r="P41" i="12"/>
  <c r="M41" i="12"/>
  <c r="G41" i="12"/>
  <c r="BO22" i="15" l="1"/>
  <c r="M544" i="17" l="1"/>
  <c r="M545" i="17" s="1"/>
  <c r="L544" i="17"/>
  <c r="L545" i="17" s="1"/>
  <c r="K544" i="17"/>
  <c r="K545" i="17" s="1"/>
  <c r="J544" i="17"/>
  <c r="J545" i="17" s="1"/>
  <c r="I544" i="17"/>
  <c r="I545" i="17" s="1"/>
  <c r="H544" i="17"/>
  <c r="H545" i="17" s="1"/>
  <c r="G544" i="17"/>
  <c r="G545" i="17" s="1"/>
  <c r="F544" i="17"/>
  <c r="F545" i="17" s="1"/>
  <c r="E544" i="17"/>
  <c r="E545" i="17" s="1"/>
  <c r="D544" i="17"/>
  <c r="D545" i="17" s="1"/>
  <c r="C543" i="17"/>
  <c r="C542" i="17"/>
  <c r="C541" i="17"/>
  <c r="M202" i="17"/>
  <c r="M203" i="17" s="1"/>
  <c r="L202" i="17"/>
  <c r="L203" i="17" s="1"/>
  <c r="K202" i="17"/>
  <c r="K203" i="17" s="1"/>
  <c r="J202" i="17"/>
  <c r="J203" i="17" s="1"/>
  <c r="I202" i="17"/>
  <c r="I203" i="17" s="1"/>
  <c r="H202" i="17"/>
  <c r="H203" i="17" s="1"/>
  <c r="G202" i="17"/>
  <c r="G203" i="17" s="1"/>
  <c r="F202" i="17"/>
  <c r="F203" i="17" s="1"/>
  <c r="E202" i="17"/>
  <c r="E203" i="17" s="1"/>
  <c r="D202" i="17"/>
  <c r="D203" i="17" s="1"/>
  <c r="C201" i="17"/>
  <c r="C200" i="17"/>
  <c r="C199" i="17"/>
  <c r="M184" i="17"/>
  <c r="M185" i="17" s="1"/>
  <c r="L184" i="17"/>
  <c r="L185" i="17" s="1"/>
  <c r="K184" i="17"/>
  <c r="K185" i="17" s="1"/>
  <c r="J184" i="17"/>
  <c r="J185" i="17" s="1"/>
  <c r="I184" i="17"/>
  <c r="I185" i="17" s="1"/>
  <c r="H184" i="17"/>
  <c r="H185" i="17" s="1"/>
  <c r="G184" i="17"/>
  <c r="G185" i="17" s="1"/>
  <c r="F184" i="17"/>
  <c r="F185" i="17" s="1"/>
  <c r="E184" i="17"/>
  <c r="E185" i="17" s="1"/>
  <c r="D184" i="17"/>
  <c r="D185" i="17" s="1"/>
  <c r="C183" i="17"/>
  <c r="C182" i="17"/>
  <c r="C181" i="17"/>
  <c r="M166" i="17"/>
  <c r="M167" i="17" s="1"/>
  <c r="L166" i="17"/>
  <c r="L167" i="17" s="1"/>
  <c r="K166" i="17"/>
  <c r="K167" i="17" s="1"/>
  <c r="J166" i="17"/>
  <c r="J167" i="17" s="1"/>
  <c r="I166" i="17"/>
  <c r="I167" i="17" s="1"/>
  <c r="H166" i="17"/>
  <c r="H167" i="17" s="1"/>
  <c r="G166" i="17"/>
  <c r="G167" i="17" s="1"/>
  <c r="F166" i="17"/>
  <c r="F167" i="17" s="1"/>
  <c r="E166" i="17"/>
  <c r="E167" i="17" s="1"/>
  <c r="D166" i="17"/>
  <c r="D167" i="17" s="1"/>
  <c r="C165" i="17"/>
  <c r="C164" i="17"/>
  <c r="C163" i="17"/>
  <c r="M148" i="17"/>
  <c r="M149" i="17" s="1"/>
  <c r="L148" i="17"/>
  <c r="L149" i="17" s="1"/>
  <c r="K148" i="17"/>
  <c r="K149" i="17" s="1"/>
  <c r="J148" i="17"/>
  <c r="J149" i="17" s="1"/>
  <c r="I148" i="17"/>
  <c r="I149" i="17" s="1"/>
  <c r="H148" i="17"/>
  <c r="H149" i="17" s="1"/>
  <c r="G148" i="17"/>
  <c r="G149" i="17" s="1"/>
  <c r="F148" i="17"/>
  <c r="F149" i="17" s="1"/>
  <c r="E148" i="17"/>
  <c r="E149" i="17" s="1"/>
  <c r="D148" i="17"/>
  <c r="D149" i="17" s="1"/>
  <c r="C147" i="17"/>
  <c r="C146" i="17"/>
  <c r="C145" i="17"/>
  <c r="M130" i="17"/>
  <c r="M131" i="17" s="1"/>
  <c r="L130" i="17"/>
  <c r="L131" i="17" s="1"/>
  <c r="K130" i="17"/>
  <c r="K131" i="17" s="1"/>
  <c r="J130" i="17"/>
  <c r="J131" i="17" s="1"/>
  <c r="I130" i="17"/>
  <c r="I131" i="17" s="1"/>
  <c r="H130" i="17"/>
  <c r="H131" i="17" s="1"/>
  <c r="G130" i="17"/>
  <c r="G131" i="17" s="1"/>
  <c r="F130" i="17"/>
  <c r="F131" i="17" s="1"/>
  <c r="E130" i="17"/>
  <c r="E131" i="17" s="1"/>
  <c r="D130" i="17"/>
  <c r="D131" i="17" s="1"/>
  <c r="C129" i="17"/>
  <c r="C128" i="17"/>
  <c r="C127" i="17"/>
  <c r="M112" i="17"/>
  <c r="M113" i="17" s="1"/>
  <c r="L112" i="17"/>
  <c r="L113" i="17" s="1"/>
  <c r="K112" i="17"/>
  <c r="K113" i="17" s="1"/>
  <c r="J112" i="17"/>
  <c r="J113" i="17" s="1"/>
  <c r="I112" i="17"/>
  <c r="I113" i="17" s="1"/>
  <c r="H112" i="17"/>
  <c r="H113" i="17" s="1"/>
  <c r="G112" i="17"/>
  <c r="G113" i="17" s="1"/>
  <c r="F112" i="17"/>
  <c r="F113" i="17" s="1"/>
  <c r="E112" i="17"/>
  <c r="E113" i="17" s="1"/>
  <c r="D112" i="17"/>
  <c r="D113" i="17" s="1"/>
  <c r="C111" i="17"/>
  <c r="C110" i="17"/>
  <c r="C109" i="17"/>
  <c r="M94" i="17"/>
  <c r="M95" i="17" s="1"/>
  <c r="L94" i="17"/>
  <c r="L95" i="17" s="1"/>
  <c r="K94" i="17"/>
  <c r="K95" i="17" s="1"/>
  <c r="J94" i="17"/>
  <c r="J95" i="17" s="1"/>
  <c r="I94" i="17"/>
  <c r="I95" i="17" s="1"/>
  <c r="H94" i="17"/>
  <c r="H95" i="17" s="1"/>
  <c r="G94" i="17"/>
  <c r="G95" i="17" s="1"/>
  <c r="F94" i="17"/>
  <c r="F95" i="17" s="1"/>
  <c r="E94" i="17"/>
  <c r="E95" i="17" s="1"/>
  <c r="D94" i="17"/>
  <c r="D95" i="17" s="1"/>
  <c r="C93" i="17"/>
  <c r="C92" i="17"/>
  <c r="C91" i="17"/>
  <c r="M76" i="17"/>
  <c r="M77" i="17" s="1"/>
  <c r="L76" i="17"/>
  <c r="L77" i="17" s="1"/>
  <c r="K76" i="17"/>
  <c r="K77" i="17" s="1"/>
  <c r="J76" i="17"/>
  <c r="J77" i="17" s="1"/>
  <c r="I76" i="17"/>
  <c r="I77" i="17" s="1"/>
  <c r="H76" i="17"/>
  <c r="H77" i="17" s="1"/>
  <c r="G76" i="17"/>
  <c r="G77" i="17" s="1"/>
  <c r="F76" i="17"/>
  <c r="F77" i="17" s="1"/>
  <c r="E76" i="17"/>
  <c r="E77" i="17" s="1"/>
  <c r="D76" i="17"/>
  <c r="D77" i="17" s="1"/>
  <c r="C75" i="17"/>
  <c r="C74" i="17"/>
  <c r="C73" i="17"/>
  <c r="M58" i="17"/>
  <c r="M59" i="17" s="1"/>
  <c r="L58" i="17"/>
  <c r="L59" i="17" s="1"/>
  <c r="K58" i="17"/>
  <c r="K59" i="17" s="1"/>
  <c r="J58" i="17"/>
  <c r="J59" i="17" s="1"/>
  <c r="I58" i="17"/>
  <c r="I59" i="17" s="1"/>
  <c r="H58" i="17"/>
  <c r="H59" i="17" s="1"/>
  <c r="G58" i="17"/>
  <c r="G59" i="17" s="1"/>
  <c r="F58" i="17"/>
  <c r="F59" i="17" s="1"/>
  <c r="E58" i="17"/>
  <c r="E59" i="17" s="1"/>
  <c r="D58" i="17"/>
  <c r="D59" i="17" s="1"/>
  <c r="C57" i="17"/>
  <c r="C56" i="17"/>
  <c r="C55" i="17"/>
  <c r="M40" i="17"/>
  <c r="M41" i="17" s="1"/>
  <c r="L40" i="17"/>
  <c r="L41" i="17" s="1"/>
  <c r="K40" i="17"/>
  <c r="K41" i="17" s="1"/>
  <c r="J40" i="17"/>
  <c r="J41" i="17" s="1"/>
  <c r="I40" i="17"/>
  <c r="I41" i="17" s="1"/>
  <c r="H40" i="17"/>
  <c r="H41" i="17" s="1"/>
  <c r="G40" i="17"/>
  <c r="G41" i="17" s="1"/>
  <c r="F40" i="17"/>
  <c r="F41" i="17" s="1"/>
  <c r="E40" i="17"/>
  <c r="E41" i="17" s="1"/>
  <c r="D40" i="17"/>
  <c r="D41" i="17" s="1"/>
  <c r="C39" i="17"/>
  <c r="C38" i="17"/>
  <c r="C37" i="17"/>
  <c r="M22" i="17"/>
  <c r="L22" i="17"/>
  <c r="K22" i="17"/>
  <c r="J22" i="17"/>
  <c r="I22" i="17"/>
  <c r="H22" i="17"/>
  <c r="G22" i="17"/>
  <c r="F22" i="17"/>
  <c r="E22" i="17"/>
  <c r="D22" i="17"/>
  <c r="C21" i="17"/>
  <c r="C40" i="17" l="1"/>
  <c r="C58" i="17"/>
  <c r="C76" i="17"/>
  <c r="C130" i="17"/>
  <c r="C166" i="17"/>
  <c r="C184" i="17"/>
  <c r="C112" i="17"/>
  <c r="C148" i="17"/>
  <c r="C202" i="17"/>
  <c r="C94" i="17"/>
  <c r="C544" i="17"/>
  <c r="I9" i="4" l="1"/>
  <c r="G82" i="17" s="1"/>
  <c r="J8" i="4"/>
  <c r="B100" i="17" s="1"/>
  <c r="I8" i="4"/>
  <c r="B82" i="17" s="1"/>
  <c r="H9" i="4"/>
  <c r="G64" i="17" s="1"/>
  <c r="H8" i="4"/>
  <c r="B64" i="17" s="1"/>
  <c r="G9" i="4"/>
  <c r="G46" i="17" s="1"/>
  <c r="G8" i="4"/>
  <c r="B46" i="17" s="1"/>
  <c r="F9" i="4"/>
  <c r="E9" i="4"/>
  <c r="G10" i="17" s="1"/>
  <c r="F8" i="4"/>
  <c r="B28" i="17" s="1"/>
  <c r="E8" i="4"/>
  <c r="B10" i="17" s="1"/>
  <c r="G28" i="17" l="1"/>
  <c r="N7" i="15"/>
  <c r="H7" i="21"/>
  <c r="L7" i="5"/>
  <c r="M8" i="5"/>
  <c r="I8" i="21"/>
  <c r="P8" i="15"/>
  <c r="J8" i="15"/>
  <c r="J8" i="5"/>
  <c r="F8" i="21"/>
  <c r="N8" i="15"/>
  <c r="H8" i="21"/>
  <c r="L8" i="5"/>
  <c r="H7" i="15"/>
  <c r="E7" i="21"/>
  <c r="I7" i="5"/>
  <c r="G7" i="21"/>
  <c r="K7" i="5"/>
  <c r="L7" i="15"/>
  <c r="I7" i="21"/>
  <c r="M7" i="5"/>
  <c r="P7" i="15"/>
  <c r="E8" i="21"/>
  <c r="H8" i="15"/>
  <c r="I8" i="5"/>
  <c r="J7" i="15"/>
  <c r="J7" i="5"/>
  <c r="F7" i="21"/>
  <c r="L8" i="15"/>
  <c r="K8" i="5"/>
  <c r="G8" i="21"/>
  <c r="R7" i="15"/>
  <c r="J7" i="21"/>
  <c r="N7" i="5"/>
  <c r="AL27" i="5" l="1"/>
  <c r="AH19" i="21"/>
  <c r="AH17" i="21"/>
  <c r="AH12" i="4" l="1"/>
  <c r="P11" i="21"/>
  <c r="AH18" i="21"/>
  <c r="AH14" i="4" l="1"/>
  <c r="AH11" i="21"/>
  <c r="AH45" i="4" l="1"/>
  <c r="AH43" i="4"/>
  <c r="AH42" i="4"/>
  <c r="AH44" i="4"/>
  <c r="M539" i="17"/>
  <c r="M548" i="17" s="1"/>
  <c r="L539" i="17"/>
  <c r="L548" i="17" s="1"/>
  <c r="K539" i="17"/>
  <c r="K548" i="17" s="1"/>
  <c r="J539" i="17"/>
  <c r="J548" i="17" s="1"/>
  <c r="I539" i="17"/>
  <c r="I548" i="17" s="1"/>
  <c r="H539" i="17"/>
  <c r="H548" i="17" s="1"/>
  <c r="G539" i="17"/>
  <c r="G548" i="17" s="1"/>
  <c r="F539" i="17"/>
  <c r="F548" i="17" s="1"/>
  <c r="E539" i="17"/>
  <c r="E548" i="17" s="1"/>
  <c r="D539" i="17"/>
  <c r="D548" i="17" s="1"/>
  <c r="M537" i="17"/>
  <c r="L537" i="17"/>
  <c r="K537" i="17"/>
  <c r="J537" i="17"/>
  <c r="I537" i="17"/>
  <c r="H537" i="17"/>
  <c r="G537" i="17"/>
  <c r="F537" i="17"/>
  <c r="E537" i="17"/>
  <c r="D537" i="17"/>
  <c r="M197" i="17"/>
  <c r="M206" i="17" s="1"/>
  <c r="L197" i="17"/>
  <c r="L206" i="17" s="1"/>
  <c r="K197" i="17"/>
  <c r="K206" i="17" s="1"/>
  <c r="J197" i="17"/>
  <c r="J206" i="17" s="1"/>
  <c r="I197" i="17"/>
  <c r="I206" i="17" s="1"/>
  <c r="H197" i="17"/>
  <c r="H206" i="17" s="1"/>
  <c r="G197" i="17"/>
  <c r="G206" i="17" s="1"/>
  <c r="F197" i="17"/>
  <c r="F206" i="17" s="1"/>
  <c r="E197" i="17"/>
  <c r="E206" i="17" s="1"/>
  <c r="D197" i="17"/>
  <c r="D206" i="17" s="1"/>
  <c r="M195" i="17"/>
  <c r="L195" i="17"/>
  <c r="K195" i="17"/>
  <c r="J195" i="17"/>
  <c r="I195" i="17"/>
  <c r="H195" i="17"/>
  <c r="G195" i="17"/>
  <c r="F195" i="17"/>
  <c r="E195" i="17"/>
  <c r="D195" i="17"/>
  <c r="M179" i="17"/>
  <c r="M188" i="17" s="1"/>
  <c r="L179" i="17"/>
  <c r="L188" i="17" s="1"/>
  <c r="K179" i="17"/>
  <c r="K188" i="17" s="1"/>
  <c r="J179" i="17"/>
  <c r="J188" i="17" s="1"/>
  <c r="I179" i="17"/>
  <c r="I188" i="17" s="1"/>
  <c r="H179" i="17"/>
  <c r="H188" i="17" s="1"/>
  <c r="G179" i="17"/>
  <c r="G188" i="17" s="1"/>
  <c r="F179" i="17"/>
  <c r="F188" i="17" s="1"/>
  <c r="E179" i="17"/>
  <c r="E188" i="17" s="1"/>
  <c r="D179" i="17"/>
  <c r="D188" i="17" s="1"/>
  <c r="M177" i="17"/>
  <c r="L177" i="17"/>
  <c r="K177" i="17"/>
  <c r="J177" i="17"/>
  <c r="I177" i="17"/>
  <c r="H177" i="17"/>
  <c r="G177" i="17"/>
  <c r="F177" i="17"/>
  <c r="E177" i="17"/>
  <c r="D177" i="17"/>
  <c r="M161" i="17"/>
  <c r="M170" i="17" s="1"/>
  <c r="L161" i="17"/>
  <c r="L170" i="17" s="1"/>
  <c r="K161" i="17"/>
  <c r="K170" i="17" s="1"/>
  <c r="J161" i="17"/>
  <c r="J170" i="17" s="1"/>
  <c r="I161" i="17"/>
  <c r="I170" i="17" s="1"/>
  <c r="H161" i="17"/>
  <c r="H170" i="17" s="1"/>
  <c r="G161" i="17"/>
  <c r="G170" i="17" s="1"/>
  <c r="F161" i="17"/>
  <c r="F170" i="17" s="1"/>
  <c r="E161" i="17"/>
  <c r="E170" i="17" s="1"/>
  <c r="D161" i="17"/>
  <c r="D170" i="17" s="1"/>
  <c r="M159" i="17"/>
  <c r="L159" i="17"/>
  <c r="K159" i="17"/>
  <c r="J159" i="17"/>
  <c r="I159" i="17"/>
  <c r="H159" i="17"/>
  <c r="G159" i="17"/>
  <c r="F159" i="17"/>
  <c r="E159" i="17"/>
  <c r="D159" i="17"/>
  <c r="M143" i="17"/>
  <c r="M152" i="17" s="1"/>
  <c r="L143" i="17"/>
  <c r="L152" i="17" s="1"/>
  <c r="K143" i="17"/>
  <c r="K152" i="17" s="1"/>
  <c r="J143" i="17"/>
  <c r="J152" i="17" s="1"/>
  <c r="I143" i="17"/>
  <c r="I152" i="17" s="1"/>
  <c r="H143" i="17"/>
  <c r="H152" i="17" s="1"/>
  <c r="G143" i="17"/>
  <c r="G152" i="17" s="1"/>
  <c r="F143" i="17"/>
  <c r="F152" i="17" s="1"/>
  <c r="E143" i="17"/>
  <c r="E152" i="17" s="1"/>
  <c r="D143" i="17"/>
  <c r="D152" i="17" s="1"/>
  <c r="M141" i="17"/>
  <c r="L141" i="17"/>
  <c r="K141" i="17"/>
  <c r="J141" i="17"/>
  <c r="I141" i="17"/>
  <c r="H141" i="17"/>
  <c r="G141" i="17"/>
  <c r="F141" i="17"/>
  <c r="E141" i="17"/>
  <c r="D141" i="17"/>
  <c r="M125" i="17"/>
  <c r="M134" i="17" s="1"/>
  <c r="L125" i="17"/>
  <c r="L134" i="17" s="1"/>
  <c r="K125" i="17"/>
  <c r="K134" i="17" s="1"/>
  <c r="J125" i="17"/>
  <c r="J134" i="17" s="1"/>
  <c r="I125" i="17"/>
  <c r="I134" i="17" s="1"/>
  <c r="H125" i="17"/>
  <c r="H134" i="17" s="1"/>
  <c r="G125" i="17"/>
  <c r="G134" i="17" s="1"/>
  <c r="F125" i="17"/>
  <c r="F134" i="17" s="1"/>
  <c r="E125" i="17"/>
  <c r="E134" i="17" s="1"/>
  <c r="D125" i="17"/>
  <c r="D134" i="17" s="1"/>
  <c r="M123" i="17"/>
  <c r="L123" i="17"/>
  <c r="K123" i="17"/>
  <c r="J123" i="17"/>
  <c r="I123" i="17"/>
  <c r="H123" i="17"/>
  <c r="G123" i="17"/>
  <c r="F123" i="17"/>
  <c r="E123" i="17"/>
  <c r="D123" i="17"/>
  <c r="M107" i="17"/>
  <c r="M116" i="17" s="1"/>
  <c r="L107" i="17"/>
  <c r="L116" i="17" s="1"/>
  <c r="K107" i="17"/>
  <c r="K116" i="17" s="1"/>
  <c r="J107" i="17"/>
  <c r="J116" i="17" s="1"/>
  <c r="I107" i="17"/>
  <c r="I116" i="17" s="1"/>
  <c r="H107" i="17"/>
  <c r="H116" i="17" s="1"/>
  <c r="G107" i="17"/>
  <c r="G116" i="17" s="1"/>
  <c r="F107" i="17"/>
  <c r="F116" i="17" s="1"/>
  <c r="E107" i="17"/>
  <c r="E116" i="17" s="1"/>
  <c r="D107" i="17"/>
  <c r="D116" i="17" s="1"/>
  <c r="M105" i="17"/>
  <c r="L105" i="17"/>
  <c r="K105" i="17"/>
  <c r="J105" i="17"/>
  <c r="I105" i="17"/>
  <c r="H105" i="17"/>
  <c r="G105" i="17"/>
  <c r="F105" i="17"/>
  <c r="E105" i="17"/>
  <c r="D105" i="17"/>
  <c r="M89" i="17"/>
  <c r="M98" i="17" s="1"/>
  <c r="L89" i="17"/>
  <c r="L98" i="17" s="1"/>
  <c r="K89" i="17"/>
  <c r="K98" i="17" s="1"/>
  <c r="J89" i="17"/>
  <c r="J98" i="17" s="1"/>
  <c r="I89" i="17"/>
  <c r="I98" i="17" s="1"/>
  <c r="H89" i="17"/>
  <c r="H98" i="17" s="1"/>
  <c r="G89" i="17"/>
  <c r="G98" i="17" s="1"/>
  <c r="F89" i="17"/>
  <c r="F98" i="17" s="1"/>
  <c r="E89" i="17"/>
  <c r="E98" i="17" s="1"/>
  <c r="D89" i="17"/>
  <c r="D98" i="17" s="1"/>
  <c r="M87" i="17"/>
  <c r="L87" i="17"/>
  <c r="K87" i="17"/>
  <c r="J87" i="17"/>
  <c r="I87" i="17"/>
  <c r="H87" i="17"/>
  <c r="G87" i="17"/>
  <c r="F87" i="17"/>
  <c r="E87" i="17"/>
  <c r="D87" i="17"/>
  <c r="M71" i="17"/>
  <c r="M80" i="17" s="1"/>
  <c r="L71" i="17"/>
  <c r="L80" i="17" s="1"/>
  <c r="K71" i="17"/>
  <c r="K80" i="17" s="1"/>
  <c r="J71" i="17"/>
  <c r="J80" i="17" s="1"/>
  <c r="I71" i="17"/>
  <c r="I80" i="17" s="1"/>
  <c r="H71" i="17"/>
  <c r="H80" i="17" s="1"/>
  <c r="G71" i="17"/>
  <c r="G80" i="17" s="1"/>
  <c r="F71" i="17"/>
  <c r="F80" i="17" s="1"/>
  <c r="E71" i="17"/>
  <c r="E80" i="17" s="1"/>
  <c r="D71" i="17"/>
  <c r="D80" i="17" s="1"/>
  <c r="M69" i="17"/>
  <c r="L69" i="17"/>
  <c r="K69" i="17"/>
  <c r="J69" i="17"/>
  <c r="I69" i="17"/>
  <c r="H69" i="17"/>
  <c r="G69" i="17"/>
  <c r="F69" i="17"/>
  <c r="E69" i="17"/>
  <c r="D69" i="17"/>
  <c r="M53" i="17"/>
  <c r="M62" i="17" s="1"/>
  <c r="L53" i="17"/>
  <c r="L62" i="17" s="1"/>
  <c r="K53" i="17"/>
  <c r="K62" i="17" s="1"/>
  <c r="J53" i="17"/>
  <c r="J62" i="17" s="1"/>
  <c r="I53" i="17"/>
  <c r="I62" i="17" s="1"/>
  <c r="H53" i="17"/>
  <c r="H62" i="17" s="1"/>
  <c r="G53" i="17"/>
  <c r="G62" i="17" s="1"/>
  <c r="F53" i="17"/>
  <c r="F62" i="17" s="1"/>
  <c r="E53" i="17"/>
  <c r="E62" i="17" s="1"/>
  <c r="D53" i="17"/>
  <c r="D62" i="17" s="1"/>
  <c r="M51" i="17"/>
  <c r="L51" i="17"/>
  <c r="K51" i="17"/>
  <c r="J51" i="17"/>
  <c r="I51" i="17"/>
  <c r="H51" i="17"/>
  <c r="G51" i="17"/>
  <c r="F51" i="17"/>
  <c r="E51" i="17"/>
  <c r="D51" i="17"/>
  <c r="AH46" i="4" l="1"/>
  <c r="J61" i="17"/>
  <c r="J60" i="17"/>
  <c r="F79" i="17"/>
  <c r="F78" i="17"/>
  <c r="F97" i="17"/>
  <c r="F96" i="17"/>
  <c r="J132" i="17"/>
  <c r="J133" i="17"/>
  <c r="F150" i="17"/>
  <c r="F151" i="17"/>
  <c r="J168" i="17"/>
  <c r="J169" i="17"/>
  <c r="E60" i="17"/>
  <c r="E61" i="17"/>
  <c r="I60" i="17"/>
  <c r="I61" i="17"/>
  <c r="M60" i="17"/>
  <c r="M61" i="17"/>
  <c r="E78" i="17"/>
  <c r="E79" i="17"/>
  <c r="I78" i="17"/>
  <c r="I79" i="17"/>
  <c r="M78" i="17"/>
  <c r="M79" i="17"/>
  <c r="E96" i="17"/>
  <c r="E97" i="17"/>
  <c r="I96" i="17"/>
  <c r="I97" i="17"/>
  <c r="M96" i="17"/>
  <c r="M97" i="17"/>
  <c r="E115" i="17"/>
  <c r="E114" i="17"/>
  <c r="I115" i="17"/>
  <c r="I114" i="17"/>
  <c r="M115" i="17"/>
  <c r="M114" i="17"/>
  <c r="E133" i="17"/>
  <c r="E132" i="17"/>
  <c r="I133" i="17"/>
  <c r="I132" i="17"/>
  <c r="M133" i="17"/>
  <c r="M132" i="17"/>
  <c r="E151" i="17"/>
  <c r="E150" i="17"/>
  <c r="I151" i="17"/>
  <c r="I150" i="17"/>
  <c r="M151" i="17"/>
  <c r="M150" i="17"/>
  <c r="E169" i="17"/>
  <c r="E168" i="17"/>
  <c r="I169" i="17"/>
  <c r="I168" i="17"/>
  <c r="M169" i="17"/>
  <c r="M168" i="17"/>
  <c r="E187" i="17"/>
  <c r="E186" i="17"/>
  <c r="I187" i="17"/>
  <c r="I186" i="17"/>
  <c r="M187" i="17"/>
  <c r="M186" i="17"/>
  <c r="E204" i="17"/>
  <c r="E205" i="17"/>
  <c r="I204" i="17"/>
  <c r="I205" i="17"/>
  <c r="M204" i="17"/>
  <c r="M205" i="17"/>
  <c r="E546" i="17"/>
  <c r="E547" i="17"/>
  <c r="I546" i="17"/>
  <c r="I547" i="17"/>
  <c r="M546" i="17"/>
  <c r="M547" i="17"/>
  <c r="F60" i="17"/>
  <c r="F61" i="17"/>
  <c r="J79" i="17"/>
  <c r="J78" i="17"/>
  <c r="J97" i="17"/>
  <c r="J96" i="17"/>
  <c r="J115" i="17"/>
  <c r="J114" i="17"/>
  <c r="F168" i="17"/>
  <c r="F169" i="17"/>
  <c r="J186" i="17"/>
  <c r="J187" i="17"/>
  <c r="F204" i="17"/>
  <c r="F205" i="17"/>
  <c r="F546" i="17"/>
  <c r="F547" i="17"/>
  <c r="G61" i="17"/>
  <c r="G60" i="17"/>
  <c r="K61" i="17"/>
  <c r="K60" i="17"/>
  <c r="G79" i="17"/>
  <c r="G78" i="17"/>
  <c r="K79" i="17"/>
  <c r="K78" i="17"/>
  <c r="G97" i="17"/>
  <c r="G96" i="17"/>
  <c r="K97" i="17"/>
  <c r="K96" i="17"/>
  <c r="G114" i="17"/>
  <c r="G115" i="17"/>
  <c r="K114" i="17"/>
  <c r="K115" i="17"/>
  <c r="G132" i="17"/>
  <c r="G133" i="17"/>
  <c r="K132" i="17"/>
  <c r="K133" i="17"/>
  <c r="G150" i="17"/>
  <c r="G151" i="17"/>
  <c r="K150" i="17"/>
  <c r="K151" i="17"/>
  <c r="G168" i="17"/>
  <c r="G169" i="17"/>
  <c r="K168" i="17"/>
  <c r="K169" i="17"/>
  <c r="G186" i="17"/>
  <c r="G187" i="17"/>
  <c r="K186" i="17"/>
  <c r="K187" i="17"/>
  <c r="G205" i="17"/>
  <c r="G204" i="17"/>
  <c r="K205" i="17"/>
  <c r="K204" i="17"/>
  <c r="G547" i="17"/>
  <c r="G546" i="17"/>
  <c r="K547" i="17"/>
  <c r="K546" i="17"/>
  <c r="F115" i="17"/>
  <c r="F114" i="17"/>
  <c r="F132" i="17"/>
  <c r="F133" i="17"/>
  <c r="J150" i="17"/>
  <c r="J151" i="17"/>
  <c r="F186" i="17"/>
  <c r="F187" i="17"/>
  <c r="J204" i="17"/>
  <c r="J205" i="17"/>
  <c r="J546" i="17"/>
  <c r="J547" i="17"/>
  <c r="D60" i="17"/>
  <c r="D61" i="17"/>
  <c r="H61" i="17"/>
  <c r="H60" i="17"/>
  <c r="L60" i="17"/>
  <c r="L61" i="17"/>
  <c r="D79" i="17"/>
  <c r="D78" i="17"/>
  <c r="H78" i="17"/>
  <c r="H79" i="17"/>
  <c r="L79" i="17"/>
  <c r="L78" i="17"/>
  <c r="D96" i="17"/>
  <c r="D97" i="17"/>
  <c r="H96" i="17"/>
  <c r="H97" i="17"/>
  <c r="L96" i="17"/>
  <c r="L97" i="17"/>
  <c r="D114" i="17"/>
  <c r="D115" i="17"/>
  <c r="H114" i="17"/>
  <c r="H115" i="17"/>
  <c r="L114" i="17"/>
  <c r="L115" i="17"/>
  <c r="D133" i="17"/>
  <c r="D132" i="17"/>
  <c r="H133" i="17"/>
  <c r="H132" i="17"/>
  <c r="L133" i="17"/>
  <c r="L132" i="17"/>
  <c r="D151" i="17"/>
  <c r="D150" i="17"/>
  <c r="H151" i="17"/>
  <c r="H150" i="17"/>
  <c r="L151" i="17"/>
  <c r="L150" i="17"/>
  <c r="D169" i="17"/>
  <c r="D168" i="17"/>
  <c r="H169" i="17"/>
  <c r="H168" i="17"/>
  <c r="L169" i="17"/>
  <c r="L168" i="17"/>
  <c r="D187" i="17"/>
  <c r="D186" i="17"/>
  <c r="H187" i="17"/>
  <c r="H186" i="17"/>
  <c r="L187" i="17"/>
  <c r="L186" i="17"/>
  <c r="D205" i="17"/>
  <c r="D204" i="17"/>
  <c r="H205" i="17"/>
  <c r="H204" i="17"/>
  <c r="L205" i="17"/>
  <c r="L204" i="17"/>
  <c r="D547" i="17"/>
  <c r="D546" i="17"/>
  <c r="H547" i="17"/>
  <c r="H546" i="17"/>
  <c r="L547" i="17"/>
  <c r="L546" i="17"/>
  <c r="M35" i="17"/>
  <c r="M44" i="17" s="1"/>
  <c r="L35" i="17"/>
  <c r="L44" i="17" s="1"/>
  <c r="K35" i="17"/>
  <c r="K44" i="17" s="1"/>
  <c r="J35" i="17"/>
  <c r="J44" i="17" s="1"/>
  <c r="I35" i="17"/>
  <c r="I44" i="17" s="1"/>
  <c r="H35" i="17"/>
  <c r="H44" i="17" s="1"/>
  <c r="G35" i="17"/>
  <c r="G44" i="17" s="1"/>
  <c r="F35" i="17"/>
  <c r="F44" i="17" s="1"/>
  <c r="E35" i="17"/>
  <c r="E44" i="17" s="1"/>
  <c r="D35" i="17"/>
  <c r="D44" i="17" s="1"/>
  <c r="M33" i="17"/>
  <c r="L33" i="17"/>
  <c r="K33" i="17"/>
  <c r="J33" i="17"/>
  <c r="I33" i="17"/>
  <c r="H33" i="17"/>
  <c r="G33" i="17"/>
  <c r="F33" i="17"/>
  <c r="E33" i="17"/>
  <c r="D33" i="17"/>
  <c r="C186" i="17" l="1"/>
  <c r="C134" i="17"/>
  <c r="C62" i="17"/>
  <c r="C547" i="17"/>
  <c r="C204" i="17"/>
  <c r="C169" i="17"/>
  <c r="C132" i="17"/>
  <c r="C98" i="17"/>
  <c r="C61" i="17"/>
  <c r="E42" i="17"/>
  <c r="E43" i="17"/>
  <c r="C79" i="17"/>
  <c r="C80" i="17"/>
  <c r="G43" i="17"/>
  <c r="G42" i="17"/>
  <c r="K42" i="17"/>
  <c r="K43" i="17"/>
  <c r="C168" i="17"/>
  <c r="C133" i="17"/>
  <c r="C114" i="17"/>
  <c r="C97" i="17"/>
  <c r="C60" i="17"/>
  <c r="C151" i="17"/>
  <c r="I42" i="17"/>
  <c r="I43" i="17"/>
  <c r="F42" i="17"/>
  <c r="F43" i="17"/>
  <c r="J42" i="17"/>
  <c r="J43" i="17"/>
  <c r="C548" i="17"/>
  <c r="C206" i="17"/>
  <c r="D43" i="17"/>
  <c r="D42" i="17"/>
  <c r="H43" i="17"/>
  <c r="H42" i="17"/>
  <c r="L43" i="17"/>
  <c r="L42" i="17"/>
  <c r="C187" i="17"/>
  <c r="C170" i="17"/>
  <c r="C116" i="17"/>
  <c r="C96" i="17"/>
  <c r="C78" i="17"/>
  <c r="C188" i="17"/>
  <c r="C152" i="17"/>
  <c r="C115" i="17"/>
  <c r="M43" i="17"/>
  <c r="M42" i="17"/>
  <c r="C546" i="17"/>
  <c r="C205" i="17"/>
  <c r="C150" i="17"/>
  <c r="E15" i="17"/>
  <c r="D17" i="17"/>
  <c r="D26" i="17" s="1"/>
  <c r="M17" i="17"/>
  <c r="M26" i="17" s="1"/>
  <c r="L17" i="17"/>
  <c r="L26" i="17" s="1"/>
  <c r="K17" i="17"/>
  <c r="K26" i="17" s="1"/>
  <c r="J17" i="17"/>
  <c r="J26" i="17" s="1"/>
  <c r="I17" i="17"/>
  <c r="I26" i="17" s="1"/>
  <c r="H17" i="17"/>
  <c r="H26" i="17" s="1"/>
  <c r="G17" i="17"/>
  <c r="G26" i="17" s="1"/>
  <c r="F17" i="17"/>
  <c r="F26" i="17" s="1"/>
  <c r="E17" i="17"/>
  <c r="E26" i="17" s="1"/>
  <c r="M15" i="17"/>
  <c r="L15" i="17"/>
  <c r="K15" i="17"/>
  <c r="J15" i="17"/>
  <c r="I15" i="17"/>
  <c r="H15" i="17"/>
  <c r="G15" i="17"/>
  <c r="F15" i="17"/>
  <c r="D15" i="17"/>
  <c r="G25" i="17" l="1"/>
  <c r="H25" i="17"/>
  <c r="L25" i="17"/>
  <c r="C44" i="17"/>
  <c r="E25" i="17"/>
  <c r="M25" i="17"/>
  <c r="C42" i="17"/>
  <c r="K25" i="17"/>
  <c r="I25" i="17"/>
  <c r="F25" i="17"/>
  <c r="J25" i="17"/>
  <c r="D25" i="17"/>
  <c r="C43" i="17"/>
  <c r="F24" i="17"/>
  <c r="J24" i="17"/>
  <c r="K24" i="17"/>
  <c r="H24" i="17"/>
  <c r="L24" i="17"/>
  <c r="G24" i="17"/>
  <c r="E24" i="17"/>
  <c r="I24" i="17"/>
  <c r="M24" i="17"/>
  <c r="D24" i="17"/>
  <c r="C25" i="17" l="1"/>
  <c r="C26" i="17"/>
  <c r="C24" i="17"/>
  <c r="M549" i="17" l="1"/>
  <c r="L549" i="17"/>
  <c r="I549" i="17"/>
  <c r="H549" i="17"/>
  <c r="E549" i="17"/>
  <c r="D549" i="17"/>
  <c r="K549" i="17"/>
  <c r="J549" i="17"/>
  <c r="G549" i="17"/>
  <c r="F549" i="17"/>
  <c r="C538" i="17"/>
  <c r="C545" i="17" s="1"/>
  <c r="C536" i="17"/>
  <c r="M535" i="17"/>
  <c r="L535" i="17"/>
  <c r="K535" i="17"/>
  <c r="J535" i="17"/>
  <c r="I535" i="17"/>
  <c r="H535" i="17"/>
  <c r="G535" i="17"/>
  <c r="F535" i="17"/>
  <c r="E535" i="17"/>
  <c r="D535" i="17"/>
  <c r="C534" i="17"/>
  <c r="C533" i="17"/>
  <c r="K207" i="17"/>
  <c r="J207" i="17"/>
  <c r="G207" i="17"/>
  <c r="F207" i="17"/>
  <c r="M207" i="17"/>
  <c r="L207" i="17"/>
  <c r="I207" i="17"/>
  <c r="H207" i="17"/>
  <c r="E207" i="17"/>
  <c r="C196" i="17"/>
  <c r="C203" i="17" s="1"/>
  <c r="C194" i="17"/>
  <c r="M193" i="17"/>
  <c r="L193" i="17"/>
  <c r="K193" i="17"/>
  <c r="J193" i="17"/>
  <c r="I193" i="17"/>
  <c r="H193" i="17"/>
  <c r="G193" i="17"/>
  <c r="F193" i="17"/>
  <c r="E193" i="17"/>
  <c r="D193" i="17"/>
  <c r="C192" i="17"/>
  <c r="C191" i="17"/>
  <c r="M189" i="17"/>
  <c r="K189" i="17"/>
  <c r="J189" i="17"/>
  <c r="I189" i="17"/>
  <c r="G189" i="17"/>
  <c r="F189" i="17"/>
  <c r="E189" i="17"/>
  <c r="L189" i="17"/>
  <c r="H189" i="17"/>
  <c r="C178" i="17"/>
  <c r="C185" i="17" s="1"/>
  <c r="C176" i="17"/>
  <c r="M175" i="17"/>
  <c r="L175" i="17"/>
  <c r="K175" i="17"/>
  <c r="J175" i="17"/>
  <c r="I175" i="17"/>
  <c r="H175" i="17"/>
  <c r="G175" i="17"/>
  <c r="F175" i="17"/>
  <c r="E175" i="17"/>
  <c r="D175" i="17"/>
  <c r="C174" i="17"/>
  <c r="C173" i="17"/>
  <c r="G171" i="17"/>
  <c r="K171" i="17"/>
  <c r="J171" i="17"/>
  <c r="F171" i="17"/>
  <c r="M171" i="17"/>
  <c r="L171" i="17"/>
  <c r="I171" i="17"/>
  <c r="H171" i="17"/>
  <c r="E171" i="17"/>
  <c r="C160" i="17"/>
  <c r="C167" i="17" s="1"/>
  <c r="C158" i="17"/>
  <c r="M157" i="17"/>
  <c r="L157" i="17"/>
  <c r="K157" i="17"/>
  <c r="J157" i="17"/>
  <c r="I157" i="17"/>
  <c r="H157" i="17"/>
  <c r="G157" i="17"/>
  <c r="F157" i="17"/>
  <c r="E157" i="17"/>
  <c r="D157" i="17"/>
  <c r="C156" i="17"/>
  <c r="C155" i="17"/>
  <c r="K153" i="17"/>
  <c r="J153" i="17"/>
  <c r="G153" i="17"/>
  <c r="F153" i="17"/>
  <c r="M153" i="17"/>
  <c r="L153" i="17"/>
  <c r="I153" i="17"/>
  <c r="H153" i="17"/>
  <c r="E153" i="17"/>
  <c r="C142" i="17"/>
  <c r="C149" i="17" s="1"/>
  <c r="C140" i="17"/>
  <c r="M139" i="17"/>
  <c r="L139" i="17"/>
  <c r="K139" i="17"/>
  <c r="J139" i="17"/>
  <c r="I139" i="17"/>
  <c r="H139" i="17"/>
  <c r="G139" i="17"/>
  <c r="F139" i="17"/>
  <c r="E139" i="17"/>
  <c r="D139" i="17"/>
  <c r="C138" i="17"/>
  <c r="C137" i="17"/>
  <c r="M135" i="17"/>
  <c r="K135" i="17"/>
  <c r="J135" i="17"/>
  <c r="I135" i="17"/>
  <c r="G135" i="17"/>
  <c r="F135" i="17"/>
  <c r="E135" i="17"/>
  <c r="L135" i="17"/>
  <c r="H135" i="17"/>
  <c r="C124" i="17"/>
  <c r="C131" i="17" s="1"/>
  <c r="C122" i="17"/>
  <c r="M121" i="17"/>
  <c r="L121" i="17"/>
  <c r="K121" i="17"/>
  <c r="J121" i="17"/>
  <c r="I121" i="17"/>
  <c r="H121" i="17"/>
  <c r="G121" i="17"/>
  <c r="F121" i="17"/>
  <c r="E121" i="17"/>
  <c r="D121" i="17"/>
  <c r="C120" i="17"/>
  <c r="C119" i="17"/>
  <c r="M117" i="17"/>
  <c r="K117" i="17"/>
  <c r="J117" i="17"/>
  <c r="I117" i="17"/>
  <c r="G117" i="17"/>
  <c r="F117" i="17"/>
  <c r="E117" i="17"/>
  <c r="L117" i="17"/>
  <c r="H117" i="17"/>
  <c r="C106" i="17"/>
  <c r="C113" i="17" s="1"/>
  <c r="C104" i="17"/>
  <c r="M103" i="17"/>
  <c r="L103" i="17"/>
  <c r="K103" i="17"/>
  <c r="J103" i="17"/>
  <c r="I103" i="17"/>
  <c r="H103" i="17"/>
  <c r="G103" i="17"/>
  <c r="F103" i="17"/>
  <c r="E103" i="17"/>
  <c r="D103" i="17"/>
  <c r="C102" i="17"/>
  <c r="C101" i="17"/>
  <c r="K99" i="17"/>
  <c r="J99" i="17"/>
  <c r="G99" i="17"/>
  <c r="F99" i="17"/>
  <c r="M99" i="17"/>
  <c r="L99" i="17"/>
  <c r="I99" i="17"/>
  <c r="H99" i="17"/>
  <c r="E99" i="17"/>
  <c r="C88" i="17"/>
  <c r="C95" i="17" s="1"/>
  <c r="C86" i="17"/>
  <c r="M85" i="17"/>
  <c r="L85" i="17"/>
  <c r="K85" i="17"/>
  <c r="J85" i="17"/>
  <c r="I85" i="17"/>
  <c r="H85" i="17"/>
  <c r="G85" i="17"/>
  <c r="F85" i="17"/>
  <c r="E85" i="17"/>
  <c r="D85" i="17"/>
  <c r="C84" i="17"/>
  <c r="C83" i="17"/>
  <c r="M81" i="17"/>
  <c r="J81" i="17"/>
  <c r="I81" i="17"/>
  <c r="F81" i="17"/>
  <c r="E81" i="17"/>
  <c r="K81" i="17"/>
  <c r="G81" i="17"/>
  <c r="C70" i="17"/>
  <c r="C77" i="17" s="1"/>
  <c r="C68" i="17"/>
  <c r="M67" i="17"/>
  <c r="L67" i="17"/>
  <c r="K67" i="17"/>
  <c r="J67" i="17"/>
  <c r="I67" i="17"/>
  <c r="H67" i="17"/>
  <c r="G67" i="17"/>
  <c r="F67" i="17"/>
  <c r="E67" i="17"/>
  <c r="D67" i="17"/>
  <c r="C66" i="17"/>
  <c r="C65" i="17"/>
  <c r="C67" i="17" l="1"/>
  <c r="C535" i="17"/>
  <c r="C135" i="17"/>
  <c r="D117" i="17"/>
  <c r="D99" i="17"/>
  <c r="C81" i="17"/>
  <c r="D207" i="17"/>
  <c r="C193" i="17"/>
  <c r="D189" i="17"/>
  <c r="C175" i="17"/>
  <c r="D171" i="17"/>
  <c r="C157" i="17"/>
  <c r="C153" i="17"/>
  <c r="D153" i="17"/>
  <c r="C139" i="17"/>
  <c r="D135" i="17"/>
  <c r="C121" i="17"/>
  <c r="C103" i="17"/>
  <c r="C85" i="17"/>
  <c r="D81" i="17"/>
  <c r="H81" i="17"/>
  <c r="L81" i="17"/>
  <c r="M63" i="17"/>
  <c r="J63" i="17"/>
  <c r="I63" i="17"/>
  <c r="F63" i="17"/>
  <c r="E63" i="17"/>
  <c r="K63" i="17"/>
  <c r="G63" i="17"/>
  <c r="C52" i="17"/>
  <c r="C59" i="17" s="1"/>
  <c r="C50" i="17"/>
  <c r="M49" i="17"/>
  <c r="L49" i="17"/>
  <c r="K49" i="17"/>
  <c r="J49" i="17"/>
  <c r="I49" i="17"/>
  <c r="H49" i="17"/>
  <c r="G49" i="17"/>
  <c r="F49" i="17"/>
  <c r="E49" i="17"/>
  <c r="D49" i="17"/>
  <c r="C48" i="17"/>
  <c r="C47" i="17"/>
  <c r="C34" i="17"/>
  <c r="C41" i="17" s="1"/>
  <c r="C32" i="17"/>
  <c r="C30" i="17"/>
  <c r="C29" i="17"/>
  <c r="C49" i="17" l="1"/>
  <c r="C549" i="17"/>
  <c r="C207" i="17"/>
  <c r="C189" i="17"/>
  <c r="C171" i="17"/>
  <c r="C117" i="17"/>
  <c r="C99" i="17"/>
  <c r="D63" i="17"/>
  <c r="H63" i="17"/>
  <c r="L63" i="17"/>
  <c r="C63" i="17" l="1"/>
  <c r="D13" i="21" l="1"/>
  <c r="C20" i="17" l="1"/>
  <c r="C19" i="17"/>
  <c r="C16" i="17"/>
  <c r="C14" i="17"/>
  <c r="C12" i="17"/>
  <c r="C11" i="17"/>
  <c r="D51" i="4"/>
  <c r="C22" i="17" l="1"/>
  <c r="D14" i="21"/>
  <c r="O13" i="4" l="1"/>
  <c r="N13" i="4"/>
  <c r="M13" i="4"/>
  <c r="O9" i="21" l="1"/>
  <c r="O18" i="21" s="1"/>
  <c r="N9" i="21"/>
  <c r="N18" i="21" s="1"/>
  <c r="M9" i="21"/>
  <c r="M18" i="21" s="1"/>
  <c r="L9" i="21"/>
  <c r="L18" i="21" s="1"/>
  <c r="K9" i="21"/>
  <c r="J9" i="21"/>
  <c r="I9" i="21"/>
  <c r="H9" i="21"/>
  <c r="G9" i="21"/>
  <c r="F9" i="21"/>
  <c r="I30" i="7" l="1"/>
  <c r="I25" i="7"/>
  <c r="I20" i="7"/>
  <c r="I15" i="7"/>
  <c r="M47" i="12"/>
  <c r="P47" i="12"/>
  <c r="S47" i="12"/>
  <c r="V47" i="12"/>
  <c r="Y47" i="12"/>
  <c r="AB47" i="12"/>
  <c r="AE47" i="12"/>
  <c r="AH47" i="12"/>
  <c r="AK47" i="12"/>
  <c r="AN47" i="12"/>
  <c r="CJ47" i="12"/>
  <c r="M48" i="12"/>
  <c r="P48" i="12"/>
  <c r="S48" i="12"/>
  <c r="V48" i="12"/>
  <c r="Y48" i="12"/>
  <c r="AB48" i="12"/>
  <c r="AE48" i="12"/>
  <c r="AH48" i="12"/>
  <c r="AK48" i="12"/>
  <c r="AN48" i="12"/>
  <c r="CJ48" i="12"/>
  <c r="M49" i="12"/>
  <c r="P49" i="12"/>
  <c r="S49" i="12"/>
  <c r="V49" i="12"/>
  <c r="Y49" i="12"/>
  <c r="AB49" i="12"/>
  <c r="AE49" i="12"/>
  <c r="AH49" i="12"/>
  <c r="AK49" i="12"/>
  <c r="AN49" i="12"/>
  <c r="CJ49" i="12"/>
  <c r="J49" i="12"/>
  <c r="M45" i="17" l="1"/>
  <c r="K45" i="17"/>
  <c r="I45" i="17"/>
  <c r="G45" i="17"/>
  <c r="E45" i="17"/>
  <c r="M31" i="17"/>
  <c r="L31" i="17"/>
  <c r="K31" i="17"/>
  <c r="J31" i="17"/>
  <c r="I31" i="17"/>
  <c r="H31" i="17"/>
  <c r="G31" i="17"/>
  <c r="F31" i="17"/>
  <c r="E31" i="17"/>
  <c r="D31" i="17"/>
  <c r="C31" i="17"/>
  <c r="M23" i="17"/>
  <c r="L23" i="17"/>
  <c r="K23" i="17"/>
  <c r="J23" i="17"/>
  <c r="I23" i="17"/>
  <c r="H23" i="17"/>
  <c r="G23" i="17"/>
  <c r="F23" i="17"/>
  <c r="E23" i="17"/>
  <c r="D23" i="17"/>
  <c r="C23" i="17"/>
  <c r="D45" i="17" l="1"/>
  <c r="F45" i="17"/>
  <c r="H45" i="17"/>
  <c r="J45" i="17"/>
  <c r="L45" i="17"/>
  <c r="C45" i="17"/>
  <c r="M27" i="17" l="1"/>
  <c r="L27" i="17"/>
  <c r="K27" i="17"/>
  <c r="J27" i="17"/>
  <c r="I27" i="17"/>
  <c r="C27" i="17" l="1"/>
  <c r="G27" i="17"/>
  <c r="E27" i="17"/>
  <c r="D27" i="17"/>
  <c r="F27" i="17"/>
  <c r="H27" i="17"/>
  <c r="M13" i="17"/>
  <c r="L13" i="17"/>
  <c r="K13" i="17"/>
  <c r="J13" i="17"/>
  <c r="I13" i="17"/>
  <c r="H13" i="17"/>
  <c r="G13" i="17"/>
  <c r="F13" i="17"/>
  <c r="E13" i="17"/>
  <c r="D13" i="17"/>
  <c r="C13" i="17"/>
  <c r="H21" i="5"/>
  <c r="H20" i="5"/>
  <c r="H19" i="5"/>
  <c r="H18" i="5"/>
  <c r="H17" i="5"/>
  <c r="H16" i="5"/>
  <c r="H15" i="5"/>
  <c r="H14" i="5"/>
  <c r="H13" i="5"/>
  <c r="H12" i="5"/>
  <c r="H11" i="5"/>
  <c r="CJ46" i="12"/>
  <c r="CJ45" i="12"/>
  <c r="CJ44" i="12"/>
  <c r="CJ43" i="12"/>
  <c r="CJ42" i="12"/>
  <c r="CJ39" i="12"/>
  <c r="CJ38" i="12"/>
  <c r="CJ35" i="12"/>
  <c r="CJ32" i="12"/>
  <c r="CJ33" i="12"/>
  <c r="CJ28" i="12"/>
  <c r="CJ27" i="12"/>
  <c r="CJ31" i="12"/>
  <c r="CJ30" i="12"/>
  <c r="CJ40" i="12"/>
  <c r="CJ34" i="12"/>
  <c r="CJ37" i="12"/>
  <c r="CJ36" i="12"/>
  <c r="CJ26" i="12"/>
  <c r="CJ25" i="12"/>
  <c r="CJ22" i="12"/>
  <c r="CJ29" i="12"/>
  <c r="CJ24" i="12"/>
  <c r="CJ23" i="12"/>
  <c r="CJ21" i="12"/>
  <c r="CJ20" i="12"/>
  <c r="CJ19" i="12"/>
  <c r="CJ17" i="12"/>
  <c r="CJ18" i="12"/>
  <c r="CJ12" i="12"/>
  <c r="CJ13" i="12"/>
  <c r="CJ14" i="12"/>
  <c r="CJ15" i="12"/>
  <c r="AN46" i="12"/>
  <c r="AN45" i="12"/>
  <c r="AN44" i="12"/>
  <c r="AN43" i="12"/>
  <c r="AN42" i="12"/>
  <c r="AN39" i="12"/>
  <c r="AN38" i="12"/>
  <c r="AN35" i="12"/>
  <c r="AN32" i="12"/>
  <c r="AN33" i="12"/>
  <c r="AN28" i="12"/>
  <c r="AN27" i="12"/>
  <c r="AN31" i="12"/>
  <c r="AN30" i="12"/>
  <c r="AN40" i="12"/>
  <c r="AN34" i="12"/>
  <c r="AN37" i="12"/>
  <c r="AN36" i="12"/>
  <c r="AN26" i="12"/>
  <c r="AN25" i="12"/>
  <c r="AN22" i="12"/>
  <c r="AN29" i="12"/>
  <c r="AN24" i="12"/>
  <c r="AN23" i="12"/>
  <c r="AN21" i="12"/>
  <c r="AN20" i="12"/>
  <c r="AN19" i="12"/>
  <c r="AN17" i="12"/>
  <c r="AN18" i="12"/>
  <c r="AN12" i="12"/>
  <c r="AN13" i="12"/>
  <c r="AN14" i="12"/>
  <c r="AN15" i="12"/>
  <c r="AK46" i="12"/>
  <c r="AK45" i="12"/>
  <c r="AK44" i="12"/>
  <c r="AK43" i="12"/>
  <c r="AK42" i="12"/>
  <c r="AK39" i="12"/>
  <c r="AK38" i="12"/>
  <c r="AK35" i="12"/>
  <c r="AK32" i="12"/>
  <c r="AK33" i="12"/>
  <c r="AK28" i="12"/>
  <c r="AK27" i="12"/>
  <c r="AK31" i="12"/>
  <c r="AK30" i="12"/>
  <c r="AK40" i="12"/>
  <c r="AK34" i="12"/>
  <c r="AK37" i="12"/>
  <c r="AK36" i="12"/>
  <c r="AK26" i="12"/>
  <c r="AK25" i="12"/>
  <c r="AK22" i="12"/>
  <c r="AK29" i="12"/>
  <c r="AK24" i="12"/>
  <c r="AK23" i="12"/>
  <c r="AK21" i="12"/>
  <c r="AK20" i="12"/>
  <c r="AK19" i="12"/>
  <c r="AK17" i="12"/>
  <c r="AK18" i="12"/>
  <c r="AK12" i="12"/>
  <c r="AK13" i="12"/>
  <c r="AK14" i="12"/>
  <c r="AK15" i="12"/>
  <c r="AH46" i="12"/>
  <c r="AH39" i="12"/>
  <c r="AH38" i="12"/>
  <c r="AH35" i="12"/>
  <c r="AH32" i="12"/>
  <c r="AH33" i="12"/>
  <c r="AH28" i="12"/>
  <c r="AH27" i="12"/>
  <c r="AH31" i="12"/>
  <c r="AH30" i="12"/>
  <c r="AH40" i="12"/>
  <c r="AH34" i="12"/>
  <c r="AH37" i="12"/>
  <c r="AH36" i="12"/>
  <c r="AH26" i="12"/>
  <c r="AH25" i="12"/>
  <c r="AH22" i="12"/>
  <c r="AH29" i="12"/>
  <c r="AH24" i="12"/>
  <c r="AH23" i="12"/>
  <c r="AH21" i="12"/>
  <c r="AH20" i="12"/>
  <c r="AH19" i="12"/>
  <c r="AH17" i="12"/>
  <c r="AH18" i="12"/>
  <c r="AH12" i="12"/>
  <c r="AH13" i="12"/>
  <c r="AH14" i="12"/>
  <c r="AH15" i="12"/>
  <c r="AE46" i="12"/>
  <c r="AE45" i="12"/>
  <c r="AE44" i="12"/>
  <c r="AE43" i="12"/>
  <c r="AE42" i="12"/>
  <c r="AE39" i="12"/>
  <c r="AE38" i="12"/>
  <c r="AE35" i="12"/>
  <c r="AE32" i="12"/>
  <c r="AE33" i="12"/>
  <c r="AE28" i="12"/>
  <c r="AE27" i="12"/>
  <c r="AE31" i="12"/>
  <c r="AE30" i="12"/>
  <c r="AE40" i="12"/>
  <c r="AE34" i="12"/>
  <c r="AE37" i="12"/>
  <c r="AE36" i="12"/>
  <c r="AE26" i="12"/>
  <c r="AE25" i="12"/>
  <c r="AE22" i="12"/>
  <c r="AE29" i="12"/>
  <c r="AE24" i="12"/>
  <c r="AE23" i="12"/>
  <c r="AE21" i="12"/>
  <c r="AE20" i="12"/>
  <c r="AE19" i="12"/>
  <c r="AE17" i="12"/>
  <c r="AE18" i="12"/>
  <c r="AE12" i="12"/>
  <c r="AE13" i="12"/>
  <c r="AE14" i="12"/>
  <c r="AE15" i="12"/>
  <c r="AB46" i="12"/>
  <c r="AB45" i="12"/>
  <c r="AB44" i="12"/>
  <c r="AB43" i="12"/>
  <c r="AB42" i="12"/>
  <c r="AB39" i="12"/>
  <c r="AB38" i="12"/>
  <c r="AB35" i="12"/>
  <c r="AB32" i="12"/>
  <c r="AB33" i="12"/>
  <c r="AB28" i="12"/>
  <c r="AB27" i="12"/>
  <c r="AB31" i="12"/>
  <c r="AB30" i="12"/>
  <c r="AB40" i="12"/>
  <c r="AB34" i="12"/>
  <c r="AB37" i="12"/>
  <c r="AB36" i="12"/>
  <c r="AB26" i="12"/>
  <c r="AB25" i="12"/>
  <c r="AB22" i="12"/>
  <c r="AB29" i="12"/>
  <c r="AB24" i="12"/>
  <c r="AB23" i="12"/>
  <c r="AB21" i="12"/>
  <c r="AB20" i="12"/>
  <c r="AB19" i="12"/>
  <c r="AB17" i="12"/>
  <c r="AB18" i="12"/>
  <c r="AB12" i="12"/>
  <c r="AB13" i="12"/>
  <c r="AB14" i="12"/>
  <c r="AB15" i="12"/>
  <c r="Y46" i="12"/>
  <c r="Y45" i="12"/>
  <c r="Y44" i="12"/>
  <c r="Y43" i="12"/>
  <c r="Y42" i="12"/>
  <c r="Y39" i="12"/>
  <c r="Y38" i="12"/>
  <c r="Y35" i="12"/>
  <c r="Y32" i="12"/>
  <c r="Y33" i="12"/>
  <c r="Y28" i="12"/>
  <c r="Y27" i="12"/>
  <c r="Y31" i="12"/>
  <c r="Y30" i="12"/>
  <c r="Y40" i="12"/>
  <c r="Y34" i="12"/>
  <c r="Y37" i="12"/>
  <c r="Y36" i="12"/>
  <c r="Y26" i="12"/>
  <c r="Y25" i="12"/>
  <c r="Y22" i="12"/>
  <c r="Y29" i="12"/>
  <c r="Y24" i="12"/>
  <c r="Y23" i="12"/>
  <c r="Y21" i="12"/>
  <c r="Y20" i="12"/>
  <c r="Y19" i="12"/>
  <c r="Y17" i="12"/>
  <c r="Y18" i="12"/>
  <c r="Y12" i="12"/>
  <c r="Y13" i="12"/>
  <c r="Y14" i="12"/>
  <c r="Y15" i="12"/>
  <c r="V46" i="12"/>
  <c r="V45" i="12"/>
  <c r="V44" i="12"/>
  <c r="V43" i="12"/>
  <c r="V42" i="12"/>
  <c r="V39" i="12"/>
  <c r="V38" i="12"/>
  <c r="V35" i="12"/>
  <c r="V32" i="12"/>
  <c r="V33" i="12"/>
  <c r="V28" i="12"/>
  <c r="V27" i="12"/>
  <c r="V31" i="12"/>
  <c r="V30" i="12"/>
  <c r="V40" i="12"/>
  <c r="V34" i="12"/>
  <c r="V37" i="12"/>
  <c r="V36" i="12"/>
  <c r="V26" i="12"/>
  <c r="V25" i="12"/>
  <c r="V22" i="12"/>
  <c r="V29" i="12"/>
  <c r="V24" i="12"/>
  <c r="V23" i="12"/>
  <c r="V21" i="12"/>
  <c r="V20" i="12"/>
  <c r="V19" i="12"/>
  <c r="V17" i="12"/>
  <c r="V18" i="12"/>
  <c r="V12" i="12"/>
  <c r="V13" i="12"/>
  <c r="V14" i="12"/>
  <c r="V15" i="12"/>
  <c r="S46" i="12"/>
  <c r="S45" i="12"/>
  <c r="S44" i="12"/>
  <c r="S43" i="12"/>
  <c r="S42" i="12"/>
  <c r="S39" i="12"/>
  <c r="S38" i="12"/>
  <c r="S35" i="12"/>
  <c r="S32" i="12"/>
  <c r="S33" i="12"/>
  <c r="S28" i="12"/>
  <c r="S27" i="12"/>
  <c r="S31" i="12"/>
  <c r="S30" i="12"/>
  <c r="S40" i="12"/>
  <c r="S34" i="12"/>
  <c r="S37" i="12"/>
  <c r="S36" i="12"/>
  <c r="S26" i="12"/>
  <c r="S25" i="12"/>
  <c r="S22" i="12"/>
  <c r="S29" i="12"/>
  <c r="S24" i="12"/>
  <c r="S23" i="12"/>
  <c r="S21" i="12"/>
  <c r="S20" i="12"/>
  <c r="S19" i="12"/>
  <c r="S17" i="12"/>
  <c r="S18" i="12"/>
  <c r="S12" i="12"/>
  <c r="S13" i="12"/>
  <c r="S14" i="12"/>
  <c r="S15" i="12"/>
  <c r="P46" i="12"/>
  <c r="P45" i="12"/>
  <c r="P44" i="12"/>
  <c r="P43" i="12"/>
  <c r="P42" i="12"/>
  <c r="P39" i="12"/>
  <c r="P38" i="12"/>
  <c r="P35" i="12"/>
  <c r="P32" i="12"/>
  <c r="P33" i="12"/>
  <c r="P28" i="12"/>
  <c r="P27" i="12"/>
  <c r="P31" i="12"/>
  <c r="P30" i="12"/>
  <c r="P40" i="12"/>
  <c r="P34" i="12"/>
  <c r="P37" i="12"/>
  <c r="P36" i="12"/>
  <c r="P26" i="12"/>
  <c r="P25" i="12"/>
  <c r="P22" i="12"/>
  <c r="P29" i="12"/>
  <c r="P24" i="12"/>
  <c r="P23" i="12"/>
  <c r="P21" i="12"/>
  <c r="P20" i="12"/>
  <c r="P19" i="12"/>
  <c r="P17" i="12"/>
  <c r="P18" i="12"/>
  <c r="P12" i="12"/>
  <c r="P13" i="12"/>
  <c r="P14" i="12"/>
  <c r="P15" i="12"/>
  <c r="M46" i="12"/>
  <c r="M45" i="12"/>
  <c r="M44" i="12"/>
  <c r="M43" i="12"/>
  <c r="M42" i="12"/>
  <c r="M39" i="12"/>
  <c r="M38" i="12"/>
  <c r="M35" i="12"/>
  <c r="M32" i="12"/>
  <c r="M33" i="12"/>
  <c r="M28" i="12"/>
  <c r="M27" i="12"/>
  <c r="M31" i="12"/>
  <c r="M30" i="12"/>
  <c r="M40" i="12"/>
  <c r="M34" i="12"/>
  <c r="M37" i="12"/>
  <c r="M36" i="12"/>
  <c r="M26" i="12"/>
  <c r="M25" i="12"/>
  <c r="M22" i="12"/>
  <c r="M29" i="12"/>
  <c r="M24" i="12"/>
  <c r="M23" i="12"/>
  <c r="M21" i="12"/>
  <c r="M20" i="12"/>
  <c r="M19" i="12"/>
  <c r="M17" i="12"/>
  <c r="M18" i="12"/>
  <c r="M12" i="12"/>
  <c r="M13" i="12"/>
  <c r="M14" i="12"/>
  <c r="M15" i="12"/>
  <c r="J32" i="12"/>
  <c r="J33" i="12"/>
  <c r="J28" i="12"/>
  <c r="J27" i="12"/>
  <c r="J31" i="12"/>
  <c r="J30" i="12"/>
  <c r="J26" i="12"/>
  <c r="J25" i="12"/>
  <c r="J22" i="12"/>
  <c r="J29" i="12"/>
  <c r="J24" i="12"/>
  <c r="J23" i="12"/>
  <c r="J21" i="12"/>
  <c r="J20" i="12"/>
  <c r="J19" i="12"/>
  <c r="J17" i="12"/>
  <c r="J18" i="12"/>
  <c r="J12" i="12"/>
  <c r="J13" i="12"/>
  <c r="J14" i="12"/>
  <c r="J15" i="12"/>
  <c r="AC22" i="15" l="1"/>
  <c r="AB22" i="15"/>
  <c r="AA22" i="15"/>
  <c r="Z22" i="15"/>
  <c r="Y22" i="15"/>
  <c r="X22" i="15"/>
  <c r="W22" i="15"/>
  <c r="V22" i="15"/>
  <c r="U22" i="15"/>
  <c r="T22" i="15"/>
  <c r="S22" i="15"/>
  <c r="R22" i="15"/>
  <c r="Q22" i="15"/>
  <c r="P22" i="15"/>
  <c r="O22" i="15"/>
  <c r="N22" i="15"/>
  <c r="M22" i="15"/>
  <c r="L22" i="15"/>
  <c r="K22" i="15"/>
  <c r="J22" i="15"/>
  <c r="I22" i="15"/>
  <c r="H22" i="15"/>
  <c r="D20" i="4" l="1"/>
  <c r="D19" i="4"/>
  <c r="AH21" i="4"/>
  <c r="M21" i="4"/>
  <c r="N21" i="4"/>
  <c r="O21" i="4"/>
  <c r="G13" i="12"/>
  <c r="E41" i="4"/>
  <c r="O41" i="4"/>
  <c r="N41" i="4"/>
  <c r="M41" i="4"/>
  <c r="L41" i="4"/>
  <c r="K41" i="4"/>
  <c r="J41" i="4"/>
  <c r="I41" i="4"/>
  <c r="H41" i="4"/>
  <c r="G41" i="4"/>
  <c r="F41" i="4"/>
  <c r="S27" i="5"/>
  <c r="O12" i="4" s="1"/>
  <c r="R27" i="5"/>
  <c r="N12" i="4" s="1"/>
  <c r="Q27" i="5"/>
  <c r="M12" i="4" s="1"/>
  <c r="M11" i="21" s="1"/>
  <c r="P27" i="5"/>
  <c r="L12" i="4" s="1"/>
  <c r="L11" i="21" s="1"/>
  <c r="O27" i="5"/>
  <c r="K12" i="4" s="1"/>
  <c r="K11" i="21" s="1"/>
  <c r="N27" i="5"/>
  <c r="J12" i="4" s="1"/>
  <c r="J11" i="21" s="1"/>
  <c r="M27" i="5"/>
  <c r="I12" i="4" s="1"/>
  <c r="I11" i="21" s="1"/>
  <c r="L27" i="5"/>
  <c r="H12" i="4" s="1"/>
  <c r="H11" i="21" s="1"/>
  <c r="K27" i="5"/>
  <c r="G12" i="4" s="1"/>
  <c r="G11" i="21" s="1"/>
  <c r="J27" i="5"/>
  <c r="F12" i="4" s="1"/>
  <c r="F11" i="21" s="1"/>
  <c r="I27" i="5"/>
  <c r="N11" i="21" l="1"/>
  <c r="O11" i="21"/>
  <c r="E12" i="4"/>
  <c r="E11" i="21" s="1"/>
  <c r="F40" i="4"/>
  <c r="G40" i="4"/>
  <c r="H40" i="4"/>
  <c r="I40" i="4"/>
  <c r="J40" i="4"/>
  <c r="K40" i="4"/>
  <c r="L40" i="4"/>
  <c r="M40" i="4"/>
  <c r="N40" i="4"/>
  <c r="O40" i="4"/>
  <c r="E40" i="4"/>
  <c r="D11" i="21" l="1"/>
  <c r="D12" i="4"/>
  <c r="AG59" i="12" l="1"/>
  <c r="AN11" i="12"/>
  <c r="AH16" i="12"/>
  <c r="AM59" i="12"/>
  <c r="AJ59" i="12"/>
  <c r="AD59" i="12"/>
  <c r="AK16" i="12"/>
  <c r="CJ16" i="12" l="1"/>
  <c r="AB16" i="12"/>
  <c r="X59" i="12"/>
  <c r="S16" i="12"/>
  <c r="M16" i="12"/>
  <c r="AA59" i="12"/>
  <c r="CI59" i="12"/>
  <c r="Y16" i="12"/>
  <c r="V16" i="12"/>
  <c r="O59" i="12"/>
  <c r="AE11" i="12"/>
  <c r="U59" i="12"/>
  <c r="AL59" i="12"/>
  <c r="O11" i="4" s="1"/>
  <c r="AN16" i="12"/>
  <c r="AN59" i="12" s="1"/>
  <c r="AI59" i="12"/>
  <c r="N11" i="4" s="1"/>
  <c r="AK11" i="12"/>
  <c r="AK59" i="12" s="1"/>
  <c r="AF59" i="12"/>
  <c r="M11" i="4" s="1"/>
  <c r="AH11" i="12"/>
  <c r="AH59" i="12" s="1"/>
  <c r="CH59" i="12"/>
  <c r="AE11" i="4" s="1"/>
  <c r="CJ11" i="12"/>
  <c r="L59" i="12"/>
  <c r="Q59" i="12"/>
  <c r="S11" i="12"/>
  <c r="K59" i="12"/>
  <c r="M11" i="12"/>
  <c r="T59" i="12"/>
  <c r="V11" i="12"/>
  <c r="Z59" i="12"/>
  <c r="AB11" i="12"/>
  <c r="J16" i="12"/>
  <c r="N59" i="12"/>
  <c r="P11" i="12"/>
  <c r="W59" i="12"/>
  <c r="Y11" i="12"/>
  <c r="AC59" i="12"/>
  <c r="L11" i="4" s="1"/>
  <c r="AE16" i="12"/>
  <c r="P16" i="12"/>
  <c r="H59" i="12"/>
  <c r="J11" i="12"/>
  <c r="I59" i="12"/>
  <c r="CY59" i="12" l="1"/>
  <c r="AE10" i="21"/>
  <c r="AE14" i="4"/>
  <c r="AE43" i="4"/>
  <c r="P10" i="21"/>
  <c r="P19" i="21" s="1"/>
  <c r="E11" i="4"/>
  <c r="E10" i="21" s="1"/>
  <c r="O14" i="4"/>
  <c r="O43" i="4" s="1"/>
  <c r="P14" i="4"/>
  <c r="P43" i="4" s="1"/>
  <c r="N14" i="4"/>
  <c r="N43" i="4" s="1"/>
  <c r="AB59" i="12"/>
  <c r="M59" i="12"/>
  <c r="CJ59" i="12"/>
  <c r="S59" i="12"/>
  <c r="R59" i="12"/>
  <c r="I35" i="7"/>
  <c r="F59" i="12"/>
  <c r="AE59" i="12"/>
  <c r="I10" i="7"/>
  <c r="Y59" i="12"/>
  <c r="V59" i="12"/>
  <c r="N10" i="21"/>
  <c r="N19" i="21" s="1"/>
  <c r="M10" i="21"/>
  <c r="M19" i="21" s="1"/>
  <c r="M14" i="4"/>
  <c r="O10" i="21"/>
  <c r="O19" i="21" s="1"/>
  <c r="L10" i="21"/>
  <c r="L19" i="21" s="1"/>
  <c r="J59" i="12"/>
  <c r="P59" i="12"/>
  <c r="K11" i="4"/>
  <c r="J11" i="4"/>
  <c r="I11" i="4"/>
  <c r="H11" i="4"/>
  <c r="G11" i="4"/>
  <c r="F11" i="4"/>
  <c r="G46" i="12"/>
  <c r="G45" i="12"/>
  <c r="G44" i="12"/>
  <c r="G43" i="12"/>
  <c r="G42" i="12"/>
  <c r="G39" i="12"/>
  <c r="G38" i="12"/>
  <c r="G35" i="12"/>
  <c r="G32" i="12"/>
  <c r="G33" i="12"/>
  <c r="G28" i="12"/>
  <c r="G27" i="12"/>
  <c r="G31" i="12"/>
  <c r="G30" i="12"/>
  <c r="G40" i="12"/>
  <c r="G34" i="12"/>
  <c r="G37" i="12"/>
  <c r="G36" i="12"/>
  <c r="G26" i="12"/>
  <c r="G25" i="12"/>
  <c r="G22" i="12"/>
  <c r="G29" i="12"/>
  <c r="G24" i="12"/>
  <c r="G23" i="12"/>
  <c r="G21" i="12"/>
  <c r="G20" i="12"/>
  <c r="G19" i="12"/>
  <c r="G18" i="12"/>
  <c r="G12" i="12"/>
  <c r="G14" i="12"/>
  <c r="G11" i="12"/>
  <c r="G15" i="12"/>
  <c r="AE44" i="4" l="1"/>
  <c r="AE42" i="4"/>
  <c r="AE45" i="4"/>
  <c r="AE23" i="4"/>
  <c r="AE19" i="21"/>
  <c r="AE12" i="21"/>
  <c r="AE15" i="21" s="1"/>
  <c r="AE17" i="21" s="1"/>
  <c r="Y10" i="21"/>
  <c r="Y19" i="21" s="1"/>
  <c r="Y43" i="4"/>
  <c r="Y46" i="4" s="1"/>
  <c r="Y12" i="21"/>
  <c r="Y15" i="21" s="1"/>
  <c r="Y17" i="21" s="1"/>
  <c r="P23" i="4"/>
  <c r="P45" i="4"/>
  <c r="P42" i="4"/>
  <c r="P44" i="4"/>
  <c r="N42" i="4"/>
  <c r="N44" i="4"/>
  <c r="N45" i="4"/>
  <c r="O42" i="4"/>
  <c r="O44" i="4"/>
  <c r="O45" i="4"/>
  <c r="D11" i="4"/>
  <c r="G16" i="12"/>
  <c r="M44" i="4"/>
  <c r="M42" i="4"/>
  <c r="M45" i="4"/>
  <c r="M43" i="4"/>
  <c r="K10" i="21"/>
  <c r="K19" i="21" s="1"/>
  <c r="J10" i="21"/>
  <c r="J19" i="21" s="1"/>
  <c r="I10" i="21"/>
  <c r="H10" i="21"/>
  <c r="G10" i="21"/>
  <c r="F10" i="21"/>
  <c r="N23" i="4"/>
  <c r="P12" i="21"/>
  <c r="P15" i="21" s="1"/>
  <c r="P17" i="21" s="1"/>
  <c r="M23" i="4"/>
  <c r="O23" i="4"/>
  <c r="M12" i="21"/>
  <c r="M15" i="21" s="1"/>
  <c r="M17" i="21" s="1"/>
  <c r="O12" i="21"/>
  <c r="O15" i="21" s="1"/>
  <c r="O17" i="21" s="1"/>
  <c r="AH23" i="4"/>
  <c r="N12" i="21"/>
  <c r="N15" i="21" s="1"/>
  <c r="N17" i="21" s="1"/>
  <c r="L12" i="21"/>
  <c r="L15" i="21" s="1"/>
  <c r="L17" i="21" s="1"/>
  <c r="AE46" i="4" l="1"/>
  <c r="O46" i="4"/>
  <c r="P46" i="4"/>
  <c r="N46" i="4"/>
  <c r="L13" i="4"/>
  <c r="F13" i="4"/>
  <c r="F18" i="21"/>
  <c r="G19" i="21"/>
  <c r="H13" i="4"/>
  <c r="H18" i="21"/>
  <c r="J13" i="4"/>
  <c r="J18" i="21"/>
  <c r="I12" i="21"/>
  <c r="I15" i="21" s="1"/>
  <c r="G12" i="21"/>
  <c r="G15" i="21" s="1"/>
  <c r="F12" i="21"/>
  <c r="F15" i="21" s="1"/>
  <c r="F17" i="21" s="1"/>
  <c r="F19" i="21"/>
  <c r="H12" i="21"/>
  <c r="H15" i="21" s="1"/>
  <c r="H17" i="21" s="1"/>
  <c r="H19" i="21"/>
  <c r="J12" i="21"/>
  <c r="J15" i="21" s="1"/>
  <c r="J17" i="21" s="1"/>
  <c r="K12" i="21"/>
  <c r="K15" i="21" s="1"/>
  <c r="K17" i="21" s="1"/>
  <c r="M46" i="4"/>
  <c r="D10" i="21"/>
  <c r="L14" i="4" l="1"/>
  <c r="L45" i="4" s="1"/>
  <c r="K13" i="4"/>
  <c r="K18" i="21"/>
  <c r="G17" i="21"/>
  <c r="I17" i="21"/>
  <c r="G13" i="4"/>
  <c r="G18" i="21"/>
  <c r="I13" i="4"/>
  <c r="I18" i="21"/>
  <c r="I19" i="21"/>
  <c r="J14" i="4"/>
  <c r="L43" i="4" l="1"/>
  <c r="L42" i="4"/>
  <c r="L44" i="4"/>
  <c r="K14" i="4"/>
  <c r="K45" i="4" s="1"/>
  <c r="J43" i="4"/>
  <c r="J42" i="4"/>
  <c r="J44" i="4"/>
  <c r="J45" i="4"/>
  <c r="D53" i="4"/>
  <c r="E9" i="21"/>
  <c r="L46" i="4" l="1"/>
  <c r="K43" i="4"/>
  <c r="K44" i="4"/>
  <c r="K42" i="4"/>
  <c r="E13" i="4"/>
  <c r="E19" i="21"/>
  <c r="D16" i="21"/>
  <c r="D19" i="21" s="1"/>
  <c r="J46" i="4"/>
  <c r="D18" i="4"/>
  <c r="E12" i="21"/>
  <c r="E15" i="21" s="1"/>
  <c r="E17" i="21" s="1"/>
  <c r="E18" i="21"/>
  <c r="D9" i="21"/>
  <c r="I14" i="4"/>
  <c r="H14" i="4"/>
  <c r="G14" i="4"/>
  <c r="F14" i="4"/>
  <c r="K46" i="4" l="1"/>
  <c r="D13" i="4"/>
  <c r="E14" i="4"/>
  <c r="D12" i="21"/>
  <c r="D15" i="21" s="1"/>
  <c r="D17" i="21" s="1"/>
  <c r="D18" i="21"/>
  <c r="I45" i="4"/>
  <c r="I44" i="4"/>
  <c r="I42" i="4"/>
  <c r="I43" i="4"/>
  <c r="H42" i="4"/>
  <c r="H45" i="4"/>
  <c r="H44" i="4"/>
  <c r="H43" i="4"/>
  <c r="G44" i="4"/>
  <c r="G42" i="4"/>
  <c r="G45" i="4"/>
  <c r="G43" i="4"/>
  <c r="F44" i="4"/>
  <c r="F45" i="4"/>
  <c r="F42" i="4"/>
  <c r="F43" i="4"/>
  <c r="E44" i="4" l="1"/>
  <c r="E43" i="4"/>
  <c r="E42" i="4"/>
  <c r="E45" i="4"/>
  <c r="D14" i="4"/>
  <c r="D45" i="4" s="1"/>
  <c r="F46" i="4"/>
  <c r="I46" i="4"/>
  <c r="H46" i="4"/>
  <c r="G46" i="4"/>
  <c r="D42" i="4" l="1"/>
  <c r="D44" i="4"/>
  <c r="D43" i="4"/>
  <c r="E46" i="4"/>
  <c r="I40" i="7"/>
  <c r="E59" i="12"/>
  <c r="CX59" i="12" s="1"/>
  <c r="CZ59" i="12" s="1"/>
  <c r="G17" i="12"/>
  <c r="G59" i="12" s="1"/>
  <c r="D46" i="4" l="1"/>
  <c r="D17" i="4"/>
  <c r="D21" i="4" s="1"/>
  <c r="D23" i="4" s="1"/>
  <c r="E21" i="4"/>
  <c r="E23" i="4" s="1"/>
  <c r="H21" i="4"/>
  <c r="H23" i="4" s="1"/>
  <c r="K21" i="4"/>
  <c r="K23" i="4" s="1"/>
  <c r="L21" i="4"/>
  <c r="L23" i="4" s="1"/>
  <c r="I21" i="4"/>
  <c r="I23" i="4" s="1"/>
  <c r="G21" i="4"/>
  <c r="G23" i="4" s="1"/>
  <c r="J21" i="4"/>
  <c r="J23" i="4" s="1"/>
  <c r="F21" i="4"/>
  <c r="F2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<sst xmlns="http://schemas.openxmlformats.org/spreadsheetml/2006/main" count="2826" uniqueCount="574">
  <si>
    <r>
      <t xml:space="preserve">STANDARD POSITION TITLE
</t>
    </r>
    <r>
      <rPr>
        <i/>
        <sz val="8"/>
        <color theme="1"/>
        <rFont val="Arial Narrow"/>
        <family val="2"/>
      </rPr>
      <t>(Use drop-down)</t>
    </r>
  </si>
  <si>
    <r>
      <t xml:space="preserve">CREDENTIAL
</t>
    </r>
    <r>
      <rPr>
        <i/>
        <sz val="8"/>
        <color theme="1"/>
        <rFont val="Arial Narrow"/>
        <family val="2"/>
      </rPr>
      <t>(Use drop-down)</t>
    </r>
  </si>
  <si>
    <r>
      <t xml:space="preserve">SPECIALTY
</t>
    </r>
    <r>
      <rPr>
        <i/>
        <sz val="8"/>
        <color theme="1"/>
        <rFont val="Arial Narrow"/>
        <family val="2"/>
      </rPr>
      <t>(Use drop-down)</t>
    </r>
  </si>
  <si>
    <r>
      <t xml:space="preserve">Modifiers
</t>
    </r>
    <r>
      <rPr>
        <b/>
        <i/>
        <sz val="8"/>
        <color theme="1"/>
        <rFont val="Arial Narrow"/>
        <family val="2"/>
      </rPr>
      <t>(Use drop-down)</t>
    </r>
  </si>
  <si>
    <t>Accountant/Bookkeeper </t>
  </si>
  <si>
    <t>Licensed </t>
  </si>
  <si>
    <t>Billing </t>
  </si>
  <si>
    <t>Bilingual </t>
  </si>
  <si>
    <t>Aide/Assistant </t>
  </si>
  <si>
    <t>License Eligible </t>
  </si>
  <si>
    <t>Caregiver </t>
  </si>
  <si>
    <t>Overnight </t>
  </si>
  <si>
    <t>Analyst – Evaluations/Data </t>
  </si>
  <si>
    <t>Certified SUD Counselor </t>
  </si>
  <si>
    <t>Community Organizing </t>
  </si>
  <si>
    <t>On-call  </t>
  </si>
  <si>
    <t>Analyst – Fiscal/Grants </t>
  </si>
  <si>
    <t>Registered SUD Counselor </t>
  </si>
  <si>
    <t>Data-entry </t>
  </si>
  <si>
    <t>Crisis Response </t>
  </si>
  <si>
    <t>Assistant Program Manager </t>
  </si>
  <si>
    <t>Medical Doctor </t>
  </si>
  <si>
    <t>Education </t>
  </si>
  <si>
    <t>Other</t>
  </si>
  <si>
    <t>BH Clinician</t>
  </si>
  <si>
    <t>Peer Support Certification </t>
  </si>
  <si>
    <t>Employment </t>
  </si>
  <si>
    <t>N/A </t>
  </si>
  <si>
    <t>Billing Clerk</t>
  </si>
  <si>
    <t>Master's Level/Not Registered </t>
  </si>
  <si>
    <t>Family </t>
  </si>
  <si>
    <t>Care Coordinator </t>
  </si>
  <si>
    <t>Geriatric </t>
  </si>
  <si>
    <t>Case Manager </t>
  </si>
  <si>
    <t>Homeless/Housing </t>
  </si>
  <si>
    <t>Childcare Worker </t>
  </si>
  <si>
    <t>MAT </t>
  </si>
  <si>
    <t>Clinical Supervisor </t>
  </si>
  <si>
    <t>Media Advocacy </t>
  </si>
  <si>
    <t>Direct Support Staff </t>
  </si>
  <si>
    <t>Parent </t>
  </si>
  <si>
    <t>Director /Executive/Asst Director</t>
  </si>
  <si>
    <t>Peri-Child </t>
  </si>
  <si>
    <t>Driver </t>
  </si>
  <si>
    <t>Prevention </t>
  </si>
  <si>
    <t>Food Services (Director, Cook, Nutrition, etc.)</t>
  </si>
  <si>
    <t>TAY </t>
  </si>
  <si>
    <t>Intake Coordinator</t>
  </si>
  <si>
    <t>Youth Development </t>
  </si>
  <si>
    <t>IT Specialist/Technician </t>
  </si>
  <si>
    <t>Youth </t>
  </si>
  <si>
    <t>Licensed Vocational Nurse (LVN) </t>
  </si>
  <si>
    <t>Maintenance </t>
  </si>
  <si>
    <t>Medical Director (MD)/Assistant MD </t>
  </si>
  <si>
    <t>Nurse Practitioner- Family (FNP) </t>
  </si>
  <si>
    <t>Nurse Practitioner- Psychiatric (PNP) </t>
  </si>
  <si>
    <t>Occupation Therapist (OT)</t>
  </si>
  <si>
    <t>Office Assistant </t>
  </si>
  <si>
    <t>Office Manager </t>
  </si>
  <si>
    <t>Outreach Worker</t>
  </si>
  <si>
    <t>Patient Advocate</t>
  </si>
  <si>
    <t>Patient Advocate Attorney</t>
  </si>
  <si>
    <t>Peer Support Specialist</t>
  </si>
  <si>
    <t>Physician’s Assistant (PA) </t>
  </si>
  <si>
    <t>Program Manager </t>
  </si>
  <si>
    <t>Psychiatric Technician </t>
  </si>
  <si>
    <t>Psychiatrist (MD) </t>
  </si>
  <si>
    <t>Psychologist </t>
  </si>
  <si>
    <t>Quality Assurance </t>
  </si>
  <si>
    <t>Registered Nurse (RN) </t>
  </si>
  <si>
    <t>Rehab Specialist/Qualified Mental Health Professional </t>
  </si>
  <si>
    <t>Security Guard </t>
  </si>
  <si>
    <t>Specialist</t>
  </si>
  <si>
    <t>Student Trainee</t>
  </si>
  <si>
    <t>SUD Counselor</t>
  </si>
  <si>
    <t>Team Lead/Supervisor/Other Management</t>
  </si>
  <si>
    <t>Trainer </t>
  </si>
  <si>
    <t>HEALTH AND HUMAN SERVICES AGENCY - BEHAVIORAL HEALTH SERVICES</t>
  </si>
  <si>
    <t>BUDGET PREPARATION INSTRUCTIONS</t>
  </si>
  <si>
    <t>GENERAL INSTRUCTIONS</t>
  </si>
  <si>
    <t>The template has 13 colored tabs:</t>
  </si>
  <si>
    <t>Yellow tabs - to be filled by both Substance Use Disorder (SUD) and Mental Health Services (MHS) providers</t>
  </si>
  <si>
    <t>Blue tabs - for MHS providers only</t>
  </si>
  <si>
    <t>Purple tab - for SUD providers only</t>
  </si>
  <si>
    <t xml:space="preserve">Use one file/template per contract. Multiple programs/funding sources under one contract number can be listed in one file but do not include information 
on more than one contracts. </t>
  </si>
  <si>
    <t>When requesting for administrative adjustment, please include all pages with the Administrative Adjustment Request (AAR) Form in your submission package. Once you have an executed budget, please refrain from altering it without obtaining prior COR approval.  Changing your budget without first consulting with the COR may result in related payments being delayed and/or disallowed.</t>
  </si>
  <si>
    <t>Yellow shaded cells are for data entry.  Do not enter on the non-shaded cells.</t>
  </si>
  <si>
    <t xml:space="preserve">START WITH BUDGET SUMM AMT tab: </t>
  </si>
  <si>
    <t>1.     Complete the header data: Contractor Name, Budget Period, Contract #, Amendment #</t>
  </si>
  <si>
    <t>SCHEDULE I - Salaries and Benefits (Sch I S&amp;B Final tab)</t>
  </si>
  <si>
    <t>1.    Enter the program name.</t>
  </si>
  <si>
    <t>2.     Complete the staffing information.  When feasible, please list each individual staff position separately.  Alternatively, you may group a class of 
        employees together on one line.  For example, if you employ five social workers for this program, all with different salaries, you may list them all on 
        one line using an average salary if space doesn’t permit you to list them separately.</t>
  </si>
  <si>
    <t xml:space="preserve">   Use the drop-down selection to enter the Standard Position Title, Credential, Specialty &amp; Modifiers. See Instructions 2 S&amp;B 
   tab for the list and example.</t>
  </si>
  <si>
    <t>2.1     Enter the Proposed Budget and Prior Approved Budget data</t>
  </si>
  <si>
    <t>2.2     1 FTE is defined as a full time staff member working 40 hours per week.  If staff works only part time, reduce the FTE number accordingly, 
          using 40 hours as a base.  For example, if staff works 30 hours per week, this should be represented as 0.75 FTE (30/40=0.75).</t>
  </si>
  <si>
    <t>2.3   For beginning of the fiscal year budget, use the latest known budget from prior fiscal year.</t>
  </si>
  <si>
    <t>SCHEDULE II - Operating Expense (Sch II OE FINAL tab)</t>
  </si>
  <si>
    <t>1.  Enter the program name and Funding Source info in Rows 8 and 9.</t>
  </si>
  <si>
    <t xml:space="preserve">3.     Complete the operating expense information - Proposed Budget and Prior Approved Budget columns.   Asterisked items are line items that can not be 
        exceeded without written prior COR approval.  Double asterisked item can be exceeded up to $1,000 and will require written prior COR approval in 
        excess more than $1,000.     </t>
  </si>
  <si>
    <t>3.1     Columns E to G are roll up amounts. Columns H to J is for Program 1, columns K to M for Program 2 and so on. If there are two funding 
          sources in Program 1, fill out two sections for Program 1 so they can be tracked separately.</t>
  </si>
  <si>
    <t xml:space="preserve">3.2     Lines 33 to 41 "Other" - list the specific expense on this line.  This is used if the expense will not fall in any of the categories on the above 
          lines.  If blank, you may hide those rows when printing for submission.  </t>
  </si>
  <si>
    <t>3.3     Follow the County's flex funds and gift card guidelines.</t>
  </si>
  <si>
    <t>SCHEDULE III - Indirect Cost (Sch III Indirect Final tab)</t>
  </si>
  <si>
    <t xml:space="preserve">4.     Complete the following information needed for indirect cost rate calculation: </t>
  </si>
  <si>
    <t>4.1     Row 13:  If you have any subcontract agreement above $25,000 annually that fall under the subaward determination , please enter the total amount
           in excess of $25,000 per individual subaward.</t>
  </si>
  <si>
    <t>4.2     Row 14: Enter any distorting items or items exempt from indirect cost allocation.  This may include fixed assets purchases and any 
          unallowable expenses, such as penalties and fines, entertainment/alcoholic beverage, lobbying and fund raising.</t>
  </si>
  <si>
    <t>4.3     Row 16:  Enter the allocated indirect cost</t>
  </si>
  <si>
    <r>
      <t xml:space="preserve">SUPPLEMENTAL A - Fixed Assets (Suppl A Fixed Assets tab - </t>
    </r>
    <r>
      <rPr>
        <b/>
        <sz val="11"/>
        <color rgb="FFFF0000"/>
        <rFont val="Arial"/>
        <family val="2"/>
      </rPr>
      <t>use only with Purchased of Fixed Assets above $5,000)</t>
    </r>
  </si>
  <si>
    <t>5.     Only complete this tab if you have any fixed asset purchases (above $5,000 and with life over 1 year).</t>
  </si>
  <si>
    <t>5.1     Complete the description of fixed asset to be purchased, the rate and the number of units to be purchased.</t>
  </si>
  <si>
    <t>5.2     Enter the amount allocated to each program.</t>
  </si>
  <si>
    <r>
      <t xml:space="preserve">SUPPLEMENTAL B - Subcontract (Suppl B Subcontract tab </t>
    </r>
    <r>
      <rPr>
        <b/>
        <sz val="11"/>
        <color rgb="FFFF0000"/>
        <rFont val="Arial"/>
        <family val="2"/>
      </rPr>
      <t>- use only with Subcontract or Consultant line item budget</t>
    </r>
    <r>
      <rPr>
        <sz val="11"/>
        <color rgb="FFFF0000"/>
        <rFont val="Arial"/>
        <family val="2"/>
      </rPr>
      <t>)</t>
    </r>
  </si>
  <si>
    <t>6.     Use  this schedule to document your Consultant and Subcontract budget:</t>
  </si>
  <si>
    <r>
      <t>6.1    Subcontractor definition under Federal Acquisition Regulation:</t>
    </r>
    <r>
      <rPr>
        <b/>
        <sz val="10"/>
        <color theme="1"/>
        <rFont val="Arial Narrow"/>
        <family val="2"/>
      </rPr>
      <t xml:space="preserve"> FAR </t>
    </r>
    <r>
      <rPr>
        <b/>
        <u/>
        <sz val="10"/>
        <color theme="1"/>
        <rFont val="Arial Narrow"/>
        <family val="2"/>
      </rPr>
      <t>3.502-1</t>
    </r>
    <r>
      <rPr>
        <sz val="10"/>
        <color theme="1"/>
        <rFont val="Arial Narrow"/>
        <family val="2"/>
      </rPr>
      <t xml:space="preserve">: Subcontractor (1) means any person, other than the prime 
         contractor, who offers to furnish or furnishes any supplies, materials, equipment or services of any kind under a prime contract or a 
         subcontract entered into in connection with such prime contract and (2) includes any person who offers to furnish or furnishes general supplies 
         to the prime contractor or a higher tier subcontractor.   </t>
    </r>
    <r>
      <rPr>
        <b/>
        <u/>
        <sz val="10"/>
        <color theme="1"/>
        <rFont val="Arial Narrow"/>
        <family val="2"/>
      </rPr>
      <t>FAR 3.1001:</t>
    </r>
    <r>
      <rPr>
        <sz val="10"/>
        <color theme="1"/>
        <rFont val="Arial Narrow"/>
        <family val="2"/>
      </rPr>
      <t xml:space="preserve"> Subcontractor means any supplier, distributor, vendor, or firm that 
         furnished supplies or services to or for a prime contractor or another subcontractor.</t>
    </r>
  </si>
  <si>
    <t>6.2    Consultant definition:  FAR 31.205-33: Professional and consultant services ... means those services rendered by persons who are members 
         of a particular profession or possess a special skill and who are not officers or employees of the contractor. Examples include those services 
         acquired by a contractor or subcontractor in order to enhance their legal, economic, financial, or technical positions. Professional and 
         consultant services are generally acquired to obtain information, advice, opinions, alternatives, conclusions  recommendations, training or 
         direct assistance, such as studies, analyses, evaluations, liaison with Government officials, or other forms or representation.</t>
  </si>
  <si>
    <t>6.3   Direct hours refer to the number of hours that the subcontractor or consultant will spend to provide the services to clients stated in the Statement 
         of Work.</t>
  </si>
  <si>
    <t xml:space="preserve">6.4   Admin hours refer to the number of hours that the subcontractor or consultant will spend providing administration, training, or consultation to 
        staff. </t>
  </si>
  <si>
    <r>
      <t xml:space="preserve">SUPPLEMENTAL C - Gift Card Preapproval (Suppl C Gift Card Preapproval tab </t>
    </r>
    <r>
      <rPr>
        <b/>
        <sz val="11"/>
        <color rgb="FFFF0000"/>
        <rFont val="Arial"/>
        <family val="2"/>
      </rPr>
      <t>- use only with Gift Card line item in the budget</t>
    </r>
    <r>
      <rPr>
        <sz val="11"/>
        <color rgb="FFFF0000"/>
        <rFont val="Arial"/>
        <family val="2"/>
      </rPr>
      <t>)</t>
    </r>
  </si>
  <si>
    <t xml:space="preserve">7.     Complete the gift card information per program/funding source and the checklist on this page if gift cards are budgeted on the Sch II OE FINAL page. 
        The form has to submitted to the COR for pre-approval as the signed budget does not serve as written pre-approval. Refer to BHS Guidelines for 
        Contractors Using Gift Cards for compliance. </t>
  </si>
  <si>
    <t>LINE ITEM JUSTIFICATION</t>
  </si>
  <si>
    <t>8.     Complete this page with a brief description and justification for each line item in the budget for budget adjustments and new contracts.</t>
  </si>
  <si>
    <t>MH ADULT PRODUCTIVITY</t>
  </si>
  <si>
    <t xml:space="preserve">9.     For Adult/Older Adult Mental  Health programs, use tab labeled MH Adult Productivity.  Fill out the billing units reported in MH Units Data tab.  Input the 
        direct staff FTE reported under Sch I S&amp;B Final tab.  Enter the direct Contract Consultant staff FTE found in Suppl B Subcontract tab by converting the 
        direct hours to direct FTE (Number of hours divide by 1,800 hrs) </t>
  </si>
  <si>
    <t>9.1  Enter any direct staff that would like to be excluded from the productivity calculation and provide justification why they should be excluded.</t>
  </si>
  <si>
    <t>MH CHILD PRODUCTIVITY</t>
  </si>
  <si>
    <t xml:space="preserve">10.    For Children, Youth and Family programs, use the tab labeled MH Child Productivity.  </t>
  </si>
  <si>
    <t xml:space="preserve">       </t>
  </si>
  <si>
    <t>10.1   Check Statement of Work (SOW) to find specific productivity requirement for your program.  Ensure that minimum productivity standard are 
          met.</t>
  </si>
  <si>
    <t>10.2   Unless otherwise stated in SOW, the following minimum productivity standard must be met:
         Clinicians - 50%
         Paraprofessional - 30%
         Medication management - 75%
         RNs - 55%</t>
  </si>
  <si>
    <t>10.3  Enter all required boxes obtained from MH Units Data tab for billing units info, from Sch I S&amp;B Final for direct staff FTE info and from Suppl B 
        Subcontract for subcontract/consultant hours.</t>
  </si>
  <si>
    <t>BUDGET SUMMARY AMOUNT</t>
  </si>
  <si>
    <t>Complete the top portion (Line 1 Salaries and Benefits) splitting this line item per program/funding source. If there are two funding sources in one program, fill out two columns so the costs can be tracked separately. Refer to the contract allocation letter to complete the bottom portion on Funding Sources (Line 13-24).</t>
  </si>
  <si>
    <t>Complete Lines 7 to 23 splitting the costs/revenues per program/funding source. Line 12 must equal to the allocation letter or budgeted amounts provided.</t>
  </si>
  <si>
    <t>MH UNITS DATA</t>
  </si>
  <si>
    <t xml:space="preserve">Complete one section (Line 10-25) for each program/funding source ensuring services are in line with the Statement of Work and meet the productivity requirement. List Pharmaceuticals, Flex Funds, Ancillary and Housing Cost in a separate cost center/column. If the program does not have cost centers and units of service, this page does not have to be filled out. </t>
  </si>
  <si>
    <t>Per refer to DMH Letter No. 06-08 dated November 7, 2006 for further definition of the use of the following cost centers for housing and flex funds:  Mode 60 Service Function 70: Client Housing Support Expendtures; Mode 60 Service Function 71: Client Housing Operating Expenditures; Mode 60 Service Function 72: Client Flexible Support Expenditures.</t>
  </si>
  <si>
    <t>SUD Units &amp; Cost Center Data</t>
  </si>
  <si>
    <t xml:space="preserve">Complete all yellow shaded cells, splitting the costs and units of service amount cost centers/funding source/modalities and service function codes. For example, GP would have GP DCH, GP Group and GP Individual. </t>
  </si>
  <si>
    <t>SUBMITTAL REQUIREMENTS</t>
  </si>
  <si>
    <r>
      <t>Submit the completed budgets in</t>
    </r>
    <r>
      <rPr>
        <b/>
        <sz val="10"/>
        <color theme="1"/>
        <rFont val="Arial"/>
        <family val="2"/>
      </rPr>
      <t xml:space="preserve"> Excel form</t>
    </r>
    <r>
      <rPr>
        <sz val="10"/>
        <color theme="1"/>
        <rFont val="Arial"/>
        <family val="2"/>
      </rPr>
      <t xml:space="preserve"> to your assigned Contracting Officer's Representative (COR) together with the </t>
    </r>
    <r>
      <rPr>
        <u/>
        <sz val="10"/>
        <color theme="1"/>
        <rFont val="Arial"/>
        <family val="2"/>
      </rPr>
      <t>signed pdf</t>
    </r>
    <r>
      <rPr>
        <sz val="10"/>
        <color theme="1"/>
        <rFont val="Arial"/>
        <family val="2"/>
      </rPr>
      <t xml:space="preserve"> form of the </t>
    </r>
    <r>
      <rPr>
        <b/>
        <sz val="10"/>
        <color theme="1"/>
        <rFont val="Arial"/>
        <family val="2"/>
      </rPr>
      <t>Budget Summ Amt</t>
    </r>
    <r>
      <rPr>
        <sz val="10"/>
        <color theme="1"/>
        <rFont val="Arial"/>
        <family val="2"/>
      </rPr>
      <t xml:space="preserve"> tab only no later than the set due date. Do not put shading on emailed scanned copy of signed budgets.</t>
    </r>
  </si>
  <si>
    <r>
      <t xml:space="preserve">Use the file naming convention for submitted budget:  </t>
    </r>
    <r>
      <rPr>
        <b/>
        <sz val="10"/>
        <color theme="1"/>
        <rFont val="Arial"/>
        <family val="2"/>
      </rPr>
      <t>Budget FY [YY-YY] [contractor name] Contract #</t>
    </r>
  </si>
  <si>
    <r>
      <t>Standard Budget Position Titles | FY 2023-2024</t>
    </r>
    <r>
      <rPr>
        <sz val="14"/>
        <color rgb="FF23868C"/>
        <rFont val="Calibri"/>
        <family val="2"/>
      </rPr>
      <t> </t>
    </r>
  </si>
  <si>
    <r>
      <t>Position Title</t>
    </r>
    <r>
      <rPr>
        <sz val="12"/>
        <color rgb="FF000000"/>
        <rFont val="Calibri"/>
        <family val="2"/>
      </rPr>
      <t> </t>
    </r>
  </si>
  <si>
    <r>
      <t>Credential</t>
    </r>
    <r>
      <rPr>
        <sz val="12"/>
        <color rgb="FF000000"/>
        <rFont val="Calibri"/>
        <family val="2"/>
      </rPr>
      <t> </t>
    </r>
  </si>
  <si>
    <r>
      <t>Specialty</t>
    </r>
    <r>
      <rPr>
        <sz val="12"/>
        <color rgb="FF000000"/>
        <rFont val="Calibri"/>
        <family val="2"/>
      </rPr>
      <t> </t>
    </r>
  </si>
  <si>
    <r>
      <t>Modifiers</t>
    </r>
    <r>
      <rPr>
        <sz val="12"/>
        <color rgb="FF000000"/>
        <rFont val="Calibri"/>
        <family val="2"/>
      </rPr>
      <t> </t>
    </r>
  </si>
  <si>
    <t>Accountant/Bookkeeper</t>
  </si>
  <si>
    <t>Licensed</t>
  </si>
  <si>
    <t>Billing</t>
  </si>
  <si>
    <t>Aide/Assistant</t>
  </si>
  <si>
    <t>License Eligible</t>
  </si>
  <si>
    <t>Caregiver</t>
  </si>
  <si>
    <t>Analyst – Evaluations/Data</t>
  </si>
  <si>
    <t>Certified SUD Counselor</t>
  </si>
  <si>
    <t>Community Organizing</t>
  </si>
  <si>
    <t>Analyst – Fiscal/Grants</t>
  </si>
  <si>
    <t>Registered SUD Counselor</t>
  </si>
  <si>
    <t>Data-entry</t>
  </si>
  <si>
    <t>Assistant Program Manager</t>
  </si>
  <si>
    <t>Medical Doctor</t>
  </si>
  <si>
    <t>Education</t>
  </si>
  <si>
    <t>Other (list in working title) </t>
  </si>
  <si>
    <r>
      <t>BH Clinician -</t>
    </r>
    <r>
      <rPr>
        <i/>
        <sz val="11"/>
        <color rgb="FF000000"/>
        <rFont val="Calibri"/>
        <family val="2"/>
      </rPr>
      <t xml:space="preserve"> indicate Credential (Column F) and if applicable Specialty (Column D)</t>
    </r>
  </si>
  <si>
    <t>Peer Support Certification</t>
  </si>
  <si>
    <t>Employment</t>
  </si>
  <si>
    <r>
      <t>Billing Clerk-</t>
    </r>
    <r>
      <rPr>
        <i/>
        <sz val="11"/>
        <color rgb="FF000000"/>
        <rFont val="Calibri"/>
        <family val="2"/>
      </rPr>
      <t xml:space="preserve"> Indicate if Billing or Data-Entry (Col D)</t>
    </r>
  </si>
  <si>
    <t>Master's Level/Not Registered</t>
  </si>
  <si>
    <t>Family</t>
  </si>
  <si>
    <t>Care Coordinator</t>
  </si>
  <si>
    <t>Other (list in working title)</t>
  </si>
  <si>
    <t>Geriatric</t>
  </si>
  <si>
    <t>Case Manager</t>
  </si>
  <si>
    <t>N/A</t>
  </si>
  <si>
    <t>Homeless/Housing</t>
  </si>
  <si>
    <t>Childcare Worker</t>
  </si>
  <si>
    <t>MAT</t>
  </si>
  <si>
    <t>Clinical Supervisor</t>
  </si>
  <si>
    <t>Media Advocacy</t>
  </si>
  <si>
    <t>Direct Support Staff</t>
  </si>
  <si>
    <t>Parent</t>
  </si>
  <si>
    <t>Director/Executive/Asst Director</t>
  </si>
  <si>
    <t>Peri-Child</t>
  </si>
  <si>
    <t>Driver</t>
  </si>
  <si>
    <t>Prevention</t>
  </si>
  <si>
    <t>TAY</t>
  </si>
  <si>
    <t>Youth Development</t>
  </si>
  <si>
    <t>IT Specialist/Technician</t>
  </si>
  <si>
    <t>Youth</t>
  </si>
  <si>
    <t>Licensed Vocational Nurse (LVN)</t>
  </si>
  <si>
    <t>Maintenance</t>
  </si>
  <si>
    <t>Medical Director (MD)/Assistant MD</t>
  </si>
  <si>
    <t>Nurse Practitioner- Family (FNP)</t>
  </si>
  <si>
    <t>Nurse Practitioner- Psychiatric (PNP)</t>
  </si>
  <si>
    <t>Occupational Therapist (OT)</t>
  </si>
  <si>
    <t>Office Assistant</t>
  </si>
  <si>
    <t>Office Manager</t>
  </si>
  <si>
    <r>
      <t>Outreach Worker –</t>
    </r>
    <r>
      <rPr>
        <i/>
        <sz val="11"/>
        <color rgb="FF000000"/>
        <rFont val="Calibri"/>
        <family val="2"/>
      </rPr>
      <t xml:space="preserve"> indicate Specialty (Column D)</t>
    </r>
  </si>
  <si>
    <r>
      <t xml:space="preserve">Peer Support Specialist- </t>
    </r>
    <r>
      <rPr>
        <i/>
        <sz val="11"/>
        <color rgb="FF000000"/>
        <rFont val="Calibri"/>
        <family val="2"/>
      </rPr>
      <t>indicate Credential (Column F) and if applicable Specialty (Column D)</t>
    </r>
  </si>
  <si>
    <t>Physician’s Assistant (PA)</t>
  </si>
  <si>
    <t>Program Manager</t>
  </si>
  <si>
    <t>Psychiatric Technician</t>
  </si>
  <si>
    <t>Psychiatrist (MD)</t>
  </si>
  <si>
    <t>Psychologist</t>
  </si>
  <si>
    <t>Quality Assurance</t>
  </si>
  <si>
    <t>Registered Nurse (RN)</t>
  </si>
  <si>
    <t>Rehab Specialist/Qualified Mental Health Professional</t>
  </si>
  <si>
    <t>Security Guard</t>
  </si>
  <si>
    <r>
      <t>Specialist</t>
    </r>
    <r>
      <rPr>
        <i/>
        <sz val="11"/>
        <color rgb="FF000000"/>
        <rFont val="Calibri"/>
        <family val="2"/>
      </rPr>
      <t>- indicate Specialty (Column D)</t>
    </r>
  </si>
  <si>
    <r>
      <t>Student Trainee</t>
    </r>
    <r>
      <rPr>
        <i/>
        <sz val="11"/>
        <color rgb="FF000000"/>
        <rFont val="Calibri"/>
        <family val="2"/>
      </rPr>
      <t>- Indicate MFT, PCC, CSW in working title</t>
    </r>
  </si>
  <si>
    <t>SUD Counselor- indicate Credential (Column F)</t>
  </si>
  <si>
    <t>Trainer</t>
  </si>
  <si>
    <r>
      <t>Examples:</t>
    </r>
    <r>
      <rPr>
        <sz val="12"/>
        <color rgb="FF2FB4BC"/>
        <rFont val="Calibri"/>
        <family val="2"/>
      </rPr>
      <t> </t>
    </r>
  </si>
  <si>
    <r>
      <t>Standard Position Title</t>
    </r>
    <r>
      <rPr>
        <sz val="11"/>
        <rFont val="Calibri"/>
        <family val="2"/>
      </rPr>
      <t> </t>
    </r>
  </si>
  <si>
    <r>
      <t>Working Title</t>
    </r>
    <r>
      <rPr>
        <sz val="11"/>
        <rFont val="Calibri"/>
        <family val="2"/>
      </rPr>
      <t> </t>
    </r>
  </si>
  <si>
    <r>
      <t>Credential</t>
    </r>
    <r>
      <rPr>
        <sz val="11"/>
        <rFont val="Calibri"/>
        <family val="2"/>
      </rPr>
      <t> </t>
    </r>
  </si>
  <si>
    <r>
      <t>Specialty</t>
    </r>
    <r>
      <rPr>
        <sz val="11"/>
        <rFont val="Calibri"/>
        <family val="2"/>
      </rPr>
      <t> </t>
    </r>
  </si>
  <si>
    <r>
      <t>Modifier</t>
    </r>
    <r>
      <rPr>
        <sz val="11"/>
        <rFont val="Calibri"/>
        <family val="2"/>
      </rPr>
      <t> </t>
    </r>
  </si>
  <si>
    <r>
      <t>(drop-down)</t>
    </r>
    <r>
      <rPr>
        <sz val="11"/>
        <color rgb="FF2FB4BC"/>
        <rFont val="Calibri"/>
        <family val="2"/>
      </rPr>
      <t> </t>
    </r>
  </si>
  <si>
    <r>
      <t>(Free-form entry)</t>
    </r>
    <r>
      <rPr>
        <sz val="11"/>
        <color rgb="FF2FB4BC"/>
        <rFont val="Calibri"/>
        <family val="2"/>
      </rPr>
      <t> </t>
    </r>
  </si>
  <si>
    <t>BH Clinician </t>
  </si>
  <si>
    <t>Peri-Child Clinician </t>
  </si>
  <si>
    <t>Billing Clerk </t>
  </si>
  <si>
    <t>Clerk </t>
  </si>
  <si>
    <t>Data-Entry </t>
  </si>
  <si>
    <t>Peer Support Specialist </t>
  </si>
  <si>
    <t>TAY Peer Partner </t>
  </si>
  <si>
    <t>SUD Counselor </t>
  </si>
  <si>
    <t>Overnight Staff </t>
  </si>
  <si>
    <t>HEALTH AND HUMAN SERVICES AGENCY</t>
  </si>
  <si>
    <t>BEHAVIORAL HEALTH SERVICES.</t>
  </si>
  <si>
    <t>ADMINISTRATIVE ADJUSTMENT REQUEST</t>
  </si>
  <si>
    <t>(With Supporting Documentation Attached)</t>
  </si>
  <si>
    <t>AAR# _______________</t>
  </si>
  <si>
    <t>CONTRACTOR:</t>
  </si>
  <si>
    <t>CONTRACT NO.:</t>
  </si>
  <si>
    <t>ADDRESS:</t>
  </si>
  <si>
    <t>BUDGET PERIOD</t>
  </si>
  <si>
    <t>PROGRAM:</t>
  </si>
  <si>
    <t>FUNDING SOURCE</t>
  </si>
  <si>
    <t>REQUESTED BY:</t>
  </si>
  <si>
    <t>TELEPHONE NO:</t>
  </si>
  <si>
    <t>(Name and Title)</t>
  </si>
  <si>
    <t>NATURE OF REQUEST:</t>
  </si>
  <si>
    <t xml:space="preserve"> </t>
  </si>
  <si>
    <t>REQUEST EFFECTIVE DATE:</t>
  </si>
  <si>
    <t>DESCRIPTION OF REQUEST (Be specific):</t>
  </si>
  <si>
    <t>REASON FOR REQUEST (Be specific.  Justify reason and ability to increase/decrease previously budgeted amounts):</t>
  </si>
  <si>
    <t>NOTE:  Mid-year Budget Adjustments to reduce S&amp;B due to vacancies/delayed hiring shall not impact productivity expectations set at the beginning of the fiscal year.</t>
  </si>
  <si>
    <t>(Authorized Contractor Staff: Print name, designation and sign)</t>
  </si>
  <si>
    <t>Date</t>
  </si>
  <si>
    <t>COUNTY USE ONLY</t>
  </si>
  <si>
    <t>Recommended</t>
  </si>
  <si>
    <t>Not Recommended</t>
  </si>
  <si>
    <t>Comments:</t>
  </si>
  <si>
    <t>Program/Contract Analyst (Print and Sign)</t>
  </si>
  <si>
    <t>APPROVED</t>
  </si>
  <si>
    <t>DENIED</t>
  </si>
  <si>
    <t>COR (Print and Sign)</t>
  </si>
  <si>
    <t>CC: COR, Contractor, CSU, Contract File</t>
  </si>
  <si>
    <t>Revised 5/8/20 v1.1</t>
  </si>
  <si>
    <t xml:space="preserve">Exhibit  C Budget Summary Page </t>
  </si>
  <si>
    <t>This budget will remain in effect throughout the entire contract term unless amended or revised through AAR.</t>
  </si>
  <si>
    <t xml:space="preserve">Contractor:  </t>
  </si>
  <si>
    <t xml:space="preserve">Budget Period:  </t>
  </si>
  <si>
    <t xml:space="preserve">Contract #:  </t>
  </si>
  <si>
    <t>Amendment #:</t>
  </si>
  <si>
    <t>Program Name</t>
  </si>
  <si>
    <t>TOTAL</t>
  </si>
  <si>
    <t>Funding Source/Population</t>
  </si>
  <si>
    <t>Salaries and Benefits (Schedule I)</t>
  </si>
  <si>
    <t>Operating Expense (Schedule II)</t>
  </si>
  <si>
    <t>*Fixed Assets (Supplemental A)</t>
  </si>
  <si>
    <t>*Indirect Cost (Schedule III)</t>
  </si>
  <si>
    <t>GROSS COST</t>
  </si>
  <si>
    <t>Less: Contract Revenues</t>
  </si>
  <si>
    <t>Participant Fees</t>
  </si>
  <si>
    <t>Other Patient Insurance</t>
  </si>
  <si>
    <t>Medicare</t>
  </si>
  <si>
    <t>Other Revenues: (Specify)</t>
  </si>
  <si>
    <t>TOTAL CONTRACT REVENUES</t>
  </si>
  <si>
    <t>NET COST (CONTRACT MAX)</t>
  </si>
  <si>
    <t>I certify that the deliverables and/or services were budgeted specifically for this contract in accordance with the terms and conditions set forth therein and the budgeted costs reported align with the current Cost Allocation Plan on file.</t>
  </si>
  <si>
    <t>Contractor's Authorized Signature</t>
  </si>
  <si>
    <t xml:space="preserve">  Date:</t>
  </si>
  <si>
    <t>Type Name and Title</t>
  </si>
  <si>
    <t>Approved By:</t>
  </si>
  <si>
    <t>(For County Use Only)</t>
  </si>
  <si>
    <t>COR Approval</t>
  </si>
  <si>
    <t>ANALYSIS OF COST PERCENTAGES</t>
  </si>
  <si>
    <t>Fixed Assets (Supplemental A)</t>
  </si>
  <si>
    <t>Indirect Cost (Schedule III)</t>
  </si>
  <si>
    <t>FTE COUNT</t>
  </si>
  <si>
    <t>Direct FTE (Sch I productivity FTE)</t>
  </si>
  <si>
    <t>Admin FTE (Sch I producitivity FTE)</t>
  </si>
  <si>
    <t>Estimated Indirect FTE</t>
  </si>
  <si>
    <t>Consultant FTE</t>
  </si>
  <si>
    <t>TOTAL FTE</t>
  </si>
  <si>
    <t>Exhibit  C Budget Summary Page - Mental Health Projected Units Data</t>
  </si>
  <si>
    <t>Note:  Data on this tab is for internal projections only and does not represent limitations per funding source.</t>
  </si>
  <si>
    <t>Service Function Code</t>
  </si>
  <si>
    <t>SFC1</t>
  </si>
  <si>
    <t>SFC2</t>
  </si>
  <si>
    <t>SFC3</t>
  </si>
  <si>
    <t>SFC4</t>
  </si>
  <si>
    <t>SFC5</t>
  </si>
  <si>
    <t>SFC6</t>
  </si>
  <si>
    <t>SFC7</t>
  </si>
  <si>
    <t>SFC8</t>
  </si>
  <si>
    <t>SFC9</t>
  </si>
  <si>
    <t>SFC10</t>
  </si>
  <si>
    <t>Service Function Description</t>
  </si>
  <si>
    <t>PROGRAM NAME:</t>
  </si>
  <si>
    <t>FUNDING SOURCE:</t>
  </si>
  <si>
    <t>Gross Cost (Line 5 Budget Summ Amt)</t>
  </si>
  <si>
    <t>Other Revenues</t>
  </si>
  <si>
    <t xml:space="preserve">Net Cost   </t>
  </si>
  <si>
    <t xml:space="preserve">Total Units of Service </t>
  </si>
  <si>
    <t>Cost per Units of Service</t>
  </si>
  <si>
    <t>Total Billing Units</t>
  </si>
  <si>
    <t>Cost per Billing Units</t>
  </si>
  <si>
    <t>Total SD/MC Billing Units-Traditional (50% FFP)</t>
  </si>
  <si>
    <t>Total SD/MC Billing Units-PPACA (65% FFP)</t>
  </si>
  <si>
    <t>Total SD/MC Billing Units-PPACA (90% FFP)</t>
  </si>
  <si>
    <t>Total SD/MC Billing Units</t>
  </si>
  <si>
    <t>Percentage of total SD/MC to total billing units</t>
  </si>
  <si>
    <t>FFP revenue - traditional (50% FFP)</t>
  </si>
  <si>
    <t>FFP revenue - PPACA, etc (65% FFP)</t>
  </si>
  <si>
    <t xml:space="preserve">FFP revenue - PPACA, etc (90% FFP) </t>
  </si>
  <si>
    <t>TOTAL FFP Revenue</t>
  </si>
  <si>
    <t>Standard Rate or CMA</t>
  </si>
  <si>
    <t>Exhibit C - Substance Use Disorder Projected Units Data</t>
  </si>
  <si>
    <t xml:space="preserve">Contractor: </t>
  </si>
  <si>
    <t xml:space="preserve">Contract #: </t>
  </si>
  <si>
    <t xml:space="preserve">Budget Period: </t>
  </si>
  <si>
    <t xml:space="preserve">State Provider Code: 37- </t>
  </si>
  <si>
    <t>D/M-C Provider Code:</t>
  </si>
  <si>
    <t>Line</t>
  </si>
  <si>
    <t>Funding Source</t>
  </si>
  <si>
    <t>Level of Care</t>
  </si>
  <si>
    <t>Service</t>
  </si>
  <si>
    <t>Gross Cost $</t>
  </si>
  <si>
    <t>Other Revenues $</t>
  </si>
  <si>
    <t>Net Cost $</t>
  </si>
  <si>
    <t>Proposed: Total Units of Service</t>
  </si>
  <si>
    <t>Proposed: DMC Units</t>
  </si>
  <si>
    <t>Proposed: DMC %</t>
  </si>
  <si>
    <t>Interim Rate (Rate Cap) $</t>
  </si>
  <si>
    <t>Gross Cost per Unit $</t>
  </si>
  <si>
    <t>Net Cost per Unit $</t>
  </si>
  <si>
    <t>DMC $</t>
  </si>
  <si>
    <t>Non-DMC $</t>
  </si>
  <si>
    <t>Prior Approved: Total Units of Service</t>
  </si>
  <si>
    <t>Prior Approved: DMC Units</t>
  </si>
  <si>
    <t>Prior Approved: Billing %</t>
  </si>
  <si>
    <t>Net Increase (Decrease): Total Units of Service</t>
  </si>
  <si>
    <t>Net Increase (Decrease): Billing Units</t>
  </si>
  <si>
    <t>Total</t>
  </si>
  <si>
    <t>LOC</t>
  </si>
  <si>
    <t>Sort</t>
  </si>
  <si>
    <t>Res 3.5</t>
  </si>
  <si>
    <t>Assessed Delayed Admission (Non-DMC Unit)</t>
  </si>
  <si>
    <t>Res 3.3</t>
  </si>
  <si>
    <t>Assessed Not Admitted (Non-DMC Unit)</t>
  </si>
  <si>
    <t>Res 3.1</t>
  </si>
  <si>
    <t>Case Management</t>
  </si>
  <si>
    <t>IOS</t>
  </si>
  <si>
    <t>Group</t>
  </si>
  <si>
    <t>OS</t>
  </si>
  <si>
    <t>Individual</t>
  </si>
  <si>
    <t>WM</t>
  </si>
  <si>
    <t>Patient Education</t>
  </si>
  <si>
    <t>OTP</t>
  </si>
  <si>
    <t>Recovery Res Bed Day Months 1-3 (Non-DMC Unit)</t>
  </si>
  <si>
    <t>Recovery Res Bed Day Months 4-9 (Non-DMC Unit)</t>
  </si>
  <si>
    <t>Recovery Services</t>
  </si>
  <si>
    <t>Residential Bed Day (Tx)</t>
  </si>
  <si>
    <t>Room &amp; Board (Non-DMC Unit)</t>
  </si>
  <si>
    <t>SCHEDULE I - SALARIES &amp; BENEFITS</t>
  </si>
  <si>
    <t>PROPOSED BUDGET</t>
  </si>
  <si>
    <t>PRIOR APPROVED BUDGET</t>
  </si>
  <si>
    <t>NET CHANGE</t>
  </si>
  <si>
    <t>Contract #</t>
  </si>
  <si>
    <t>Contractor</t>
  </si>
  <si>
    <r>
      <t xml:space="preserve">WORKING TITLE
</t>
    </r>
    <r>
      <rPr>
        <i/>
        <sz val="8"/>
        <color theme="1"/>
        <rFont val="Arial Narrow"/>
        <family val="2"/>
      </rPr>
      <t>(Free-form entry)</t>
    </r>
  </si>
  <si>
    <t>Salary Range
(Max may not exceed above 5% w/o COR approval)</t>
  </si>
  <si>
    <t>Proposed: Direct FTE</t>
  </si>
  <si>
    <t>Proposed: Admin FTE</t>
  </si>
  <si>
    <t>Proposed: Annual FTE salary $</t>
  </si>
  <si>
    <t>Proposed: Number of months</t>
  </si>
  <si>
    <t>Proposed: Total salary expense $</t>
  </si>
  <si>
    <t>Proposed: Benefits Rate %</t>
  </si>
  <si>
    <t>Proposed: Benefits $</t>
  </si>
  <si>
    <t>Proposed: Total S&amp;B $</t>
  </si>
  <si>
    <t>Prior Approved: Direct FTE</t>
  </si>
  <si>
    <t>Prior Approved: Admin FTE</t>
  </si>
  <si>
    <t>Prior Approved: Annual FTE salary $</t>
  </si>
  <si>
    <t>Prior Approved: Number of months</t>
  </si>
  <si>
    <t>Prior Approved: Total salary expense $</t>
  </si>
  <si>
    <t>Prior Approved: Benefits Rate %</t>
  </si>
  <si>
    <t>Prior Approved: Benefits $</t>
  </si>
  <si>
    <t>Prior Approved: Total S&amp;B $</t>
  </si>
  <si>
    <t>Net Increase (Decrease): Direct FTE</t>
  </si>
  <si>
    <t>Net Increase (Decrease): Admin FTE</t>
  </si>
  <si>
    <t>Net Increase (Decrease): Total S&amp;B</t>
  </si>
  <si>
    <t>Productivity FTE Direct</t>
  </si>
  <si>
    <t>Productivity FTE Admin</t>
  </si>
  <si>
    <t>Exhibit  C Schedule II- Operating Expense</t>
  </si>
  <si>
    <t>Budget Period:</t>
  </si>
  <si>
    <t xml:space="preserve">NOTE:  The number of Cost Centers must match the services as contracted.  Also, use only approved Cost Center names and use additional pages as needed to avoid using unreadable font sizes.  </t>
  </si>
  <si>
    <t>NET CHANGE/ INCREASE (DECREASE)</t>
  </si>
  <si>
    <t>PROGRAM NAME</t>
  </si>
  <si>
    <t xml:space="preserve">PROGRAM NAME </t>
  </si>
  <si>
    <t>CONTROL CHECK</t>
  </si>
  <si>
    <t>FUNDING SOURCE 1</t>
  </si>
  <si>
    <t>FUNDING SOURCE 2</t>
  </si>
  <si>
    <t>FUNDING SOURCE 3</t>
  </si>
  <si>
    <t>FUNDING SOURCE 4</t>
  </si>
  <si>
    <t>FUNDING SOURCE 5</t>
  </si>
  <si>
    <t>FUNDING SOURCE 6</t>
  </si>
  <si>
    <t>FUNDING SOURCE 7</t>
  </si>
  <si>
    <t>FUNDING SOURCE 8</t>
  </si>
  <si>
    <t>FUNDING SOURCE 9</t>
  </si>
  <si>
    <t>FUNDING SOURCE 10</t>
  </si>
  <si>
    <t>FUNDING SOURCE 11</t>
  </si>
  <si>
    <t>FUNDING SOURCE 12</t>
  </si>
  <si>
    <t>FUNDING SOURCE 13</t>
  </si>
  <si>
    <t>FUNDING SOURCE 14</t>
  </si>
  <si>
    <t>FUNDING SOURCE 15</t>
  </si>
  <si>
    <t>FUNDING SOURCE 16</t>
  </si>
  <si>
    <t>FUNDING SOURCE 17</t>
  </si>
  <si>
    <t>FUNDING SOURCE 18</t>
  </si>
  <si>
    <t>FUNDING SOURCE 19</t>
  </si>
  <si>
    <t>FUNDING SOURCE 20</t>
  </si>
  <si>
    <t>FUNDING SOURCE 21</t>
  </si>
  <si>
    <t>FUNDING SOURCE 22</t>
  </si>
  <si>
    <t>FUNDING SOURCE 23</t>
  </si>
  <si>
    <t>FUNDING SOURCE 24</t>
  </si>
  <si>
    <t>FUNDING SOURCE 25</t>
  </si>
  <si>
    <t>FUNDING SOURCE 26</t>
  </si>
  <si>
    <t>FUNDING SOURCE 27</t>
  </si>
  <si>
    <t>FUNDING SOURCE 28</t>
  </si>
  <si>
    <t>FUNDING SOURCE 29</t>
  </si>
  <si>
    <t>FUNDING SOURCE 30</t>
  </si>
  <si>
    <t>ROLL UP</t>
  </si>
  <si>
    <t>Proposed Budget</t>
  </si>
  <si>
    <t xml:space="preserve">Prior Approved </t>
  </si>
  <si>
    <t>Increase/
(Decrease)</t>
  </si>
  <si>
    <t>Total by Funding Source</t>
  </si>
  <si>
    <t>Check Point</t>
  </si>
  <si>
    <t>*Consultants (from Supplemental B)</t>
  </si>
  <si>
    <t>**Flex Fund</t>
  </si>
  <si>
    <t>*Gift Cards</t>
  </si>
  <si>
    <t>*Interest Expense</t>
  </si>
  <si>
    <t>*Leasehold Improvements</t>
  </si>
  <si>
    <t>*Subcontracts (from Supplemental B)</t>
  </si>
  <si>
    <t>Building &amp; Facility Cost</t>
  </si>
  <si>
    <t>Equipment Use Cost</t>
  </si>
  <si>
    <t>Telecommunications &amp; Utilities</t>
  </si>
  <si>
    <t>Minor Equipment/Furniture/Fixtures (per BHS Policy)</t>
  </si>
  <si>
    <t>Supplies (Medical, Office, Printing &amp; Other Supplies)</t>
  </si>
  <si>
    <t>Drug Testing</t>
  </si>
  <si>
    <t>Laboratory Services/non-drug testing</t>
  </si>
  <si>
    <t>Pharmaceutical</t>
  </si>
  <si>
    <t>24 Hour Program:  Food &amp; Personal Need Items</t>
  </si>
  <si>
    <t>Client Transportation</t>
  </si>
  <si>
    <t>Travel</t>
  </si>
  <si>
    <t>Office Costs (Finance/Legal/Fees/Taxes/Insurance)</t>
  </si>
  <si>
    <t>Staff Development/Training/Education</t>
  </si>
  <si>
    <t>Other Business Services</t>
  </si>
  <si>
    <t>Interpreter Services</t>
  </si>
  <si>
    <t>* Member Housing</t>
  </si>
  <si>
    <t>* Augmented Member Housing</t>
  </si>
  <si>
    <t>Other:  (list)</t>
  </si>
  <si>
    <t>Operating Expenses Total</t>
  </si>
  <si>
    <t>* May not be exceeded without prior HHSA approval.</t>
  </si>
  <si>
    <t>** Funded line item maybe exceeded up to $1,000.  Excess more than $1,000 will require COR preapproval</t>
  </si>
  <si>
    <t>Exhibit  C Schedule III- Indirect Cost</t>
  </si>
  <si>
    <t>Salaries and Benefits</t>
  </si>
  <si>
    <t>Operating Expense</t>
  </si>
  <si>
    <t>Fixed Asset</t>
  </si>
  <si>
    <t>Total Direct Cost (S&amp;B, Operating Expense &amp; Fixed Assets)</t>
  </si>
  <si>
    <t>Less: Subaward over $25,000</t>
  </si>
  <si>
    <t>Less: Other Distorting Items</t>
  </si>
  <si>
    <t>Gross Direct Cost Net of Distorting Items</t>
  </si>
  <si>
    <t>Indirect Cost</t>
  </si>
  <si>
    <t>Indirect Cost Rate (based on Net Direct Cost)</t>
  </si>
  <si>
    <t>Indirect Cost Rate (based on Salaries and Benefits)</t>
  </si>
  <si>
    <t>Indirect Cost Rate (based on Operating Expenses)</t>
  </si>
  <si>
    <t>Number of Estimated Indirect FTE</t>
  </si>
  <si>
    <t xml:space="preserve">Have Federal Approved Indirect Rate?  </t>
  </si>
  <si>
    <t>If YES, indicate Rate</t>
  </si>
  <si>
    <t>INDIRECT COST METHODOLOGY (Please check one)</t>
  </si>
  <si>
    <t xml:space="preserve">             NOTE: Proposed indirect rate cannot exceed the federal approved indirect rate.</t>
  </si>
  <si>
    <t>OTHER INDIRECT COST METHODOLOGY</t>
  </si>
  <si>
    <t>Describe departments/functions included in indirect costs (e.g. HR, IT, QA, etc.)</t>
  </si>
  <si>
    <t>Exhibit  C Supplemental B - Subcontract Agreements</t>
  </si>
  <si>
    <t xml:space="preserve">Program Name:  </t>
  </si>
  <si>
    <t xml:space="preserve">Funding Source:  </t>
  </si>
  <si>
    <t xml:space="preserve">State Provider Code: 37-                                          </t>
  </si>
  <si>
    <t>Address:</t>
  </si>
  <si>
    <t xml:space="preserve">CONSULTANTS </t>
  </si>
  <si>
    <t>Agreement Amount</t>
  </si>
  <si>
    <t>FOR COR USE ONLY</t>
  </si>
  <si>
    <t>AGENCY</t>
  </si>
  <si>
    <t>INDIVIDUAL</t>
  </si>
  <si>
    <t>SCOPE of WORK</t>
  </si>
  <si>
    <t>POSITION / CLASS</t>
  </si>
  <si>
    <t>AGREEMENT TERM</t>
  </si>
  <si>
    <t>Approved</t>
  </si>
  <si>
    <t>Not Approved</t>
  </si>
  <si>
    <t>SUBCONTRACT</t>
  </si>
  <si>
    <t xml:space="preserve">Agreement Amount </t>
  </si>
  <si>
    <r>
      <t>SUBCONTRACT/CONSULTANT AGREEMENT PRIOR CONCURRENCE / PRE-APPROVAL</t>
    </r>
    <r>
      <rPr>
        <strike/>
        <sz val="10"/>
        <color rgb="FFFF0000"/>
        <rFont val="Arial Black"/>
        <family val="2"/>
      </rPr>
      <t xml:space="preserve"> </t>
    </r>
  </si>
  <si>
    <t xml:space="preserve">Complete, sign and submit this form for prior concurrence / pre-approval of subcontract and/or consultant agreements per Article 1, §1.4. Do NOT send unsigned agreements to COR. </t>
  </si>
  <si>
    <t xml:space="preserve">Provide copies of SIGNED subcontract/consultant agreements to COR within 30 days after the effective date of the subcontract/consultant agreement. </t>
  </si>
  <si>
    <r>
      <rPr>
        <b/>
        <sz val="10"/>
        <rFont val="Arial Narrow"/>
        <family val="2"/>
      </rPr>
      <t>NOTE</t>
    </r>
    <r>
      <rPr>
        <sz val="10"/>
        <rFont val="Arial Narrow"/>
        <family val="2"/>
      </rPr>
      <t>: Expenses related to subcontracts or consultant agreements are subject to denial if there is no written COR pre-approval or if all mandated clauses are not represented in the final, signed agreement.</t>
    </r>
  </si>
  <si>
    <t>Contractor Authorized Signature</t>
  </si>
  <si>
    <t>Print Name &amp; Title</t>
  </si>
  <si>
    <t xml:space="preserve">COR: Place a check mark in either the Approved or Not Approved column for each Consultant Agreement or Subcontract and then sign and date below.  </t>
  </si>
  <si>
    <t>COR Signature</t>
  </si>
  <si>
    <t>Contract Rate or Amount</t>
  </si>
  <si>
    <t xml:space="preserve">Exhibit C Supplemental A - Fixed Asset (over $5,000) </t>
  </si>
  <si>
    <t xml:space="preserve">Fixed Assets: Cost of $5,000 or above Per Unit - Useful Life of One Year or More: </t>
  </si>
  <si>
    <t>Description of Fixed Asset</t>
  </si>
  <si>
    <t># of Units</t>
  </si>
  <si>
    <t>Cost per Unit</t>
  </si>
  <si>
    <t>Total Cost</t>
  </si>
  <si>
    <t>Total Fixed Assets</t>
  </si>
  <si>
    <t xml:space="preserve">Exhibit C Supplemental I - Gift Card Preapproval </t>
  </si>
  <si>
    <t xml:space="preserve">GIFT CARD: Anticipated item description and purpose  </t>
  </si>
  <si>
    <t>Quantity</t>
  </si>
  <si>
    <t>Amount</t>
  </si>
  <si>
    <t>for client needs in an emergency to cover….</t>
  </si>
  <si>
    <t>Checklist</t>
  </si>
  <si>
    <t>Prepared By (Sign &amp; Date)</t>
  </si>
  <si>
    <t>Type Name &amp; Title</t>
  </si>
  <si>
    <t>Date Submitted</t>
  </si>
  <si>
    <t xml:space="preserve">Phone number: </t>
  </si>
  <si>
    <t>COR APPROVAL (Sign &amp; Date)</t>
  </si>
  <si>
    <t>Date Approved</t>
  </si>
  <si>
    <t>Note: If any revisions to this form are needed, re-submit the form (by email) to COR with requested changes.</t>
  </si>
  <si>
    <t>Exhibit C - Contract Budget - Line Item Justification</t>
  </si>
  <si>
    <t xml:space="preserve">Background &amp; Instructions:  The following information is required of Contractor when submitting contract budgets adjustments and with new contracts.  </t>
  </si>
  <si>
    <t>LINE ITEM: Consultants (Services rendered by persons who are members of a particular profession or possess a special skill and who are not officers or employees of the contractor)</t>
  </si>
  <si>
    <t>Total Amount</t>
  </si>
  <si>
    <t xml:space="preserve">(Provide a Brief Description &amp; Justification): </t>
  </si>
  <si>
    <r>
      <t xml:space="preserve">LINE ITEM: Flex Funds </t>
    </r>
    <r>
      <rPr>
        <b/>
        <i/>
        <sz val="10"/>
        <color rgb="FFFF0000"/>
        <rFont val="Arial"/>
        <family val="2"/>
      </rPr>
      <t>***For Client Use Only***</t>
    </r>
  </si>
  <si>
    <r>
      <t xml:space="preserve">LINE ITEM: Gift Cards. Includes bus passes, tokens, etc.  </t>
    </r>
    <r>
      <rPr>
        <b/>
        <i/>
        <sz val="10"/>
        <color rgb="FFFF0000"/>
        <rFont val="Arial"/>
        <family val="2"/>
      </rPr>
      <t>***For Client Use Only. Must also complete Exhibit C Supplemental I - Gift Card Preapproval form***</t>
    </r>
  </si>
  <si>
    <t>LINE ITEM: Interest Expense  (e.g., mortgage interest, etc.)</t>
  </si>
  <si>
    <t>LINE ITEM: Leasehold Improvements</t>
  </si>
  <si>
    <t>LINE ITEM: Subcontracts (Any supplier, distributor, vendor, or firm that furnished supplies or services to or for a prime contractor's Statement of Work)</t>
  </si>
  <si>
    <r>
      <t xml:space="preserve">LINE ITEM: Building &amp; Facility Costs (Rent, Lease, Repair, Maintenance, Depreciation ) 
</t>
    </r>
    <r>
      <rPr>
        <b/>
        <i/>
        <sz val="10"/>
        <color rgb="FFFF0000"/>
        <rFont val="Arial"/>
        <family val="2"/>
      </rPr>
      <t xml:space="preserve">**Rent </t>
    </r>
    <r>
      <rPr>
        <b/>
        <i/>
        <u/>
        <sz val="10"/>
        <color rgb="FFFF0000"/>
        <rFont val="Arial"/>
        <family val="2"/>
      </rPr>
      <t>cannot</t>
    </r>
    <r>
      <rPr>
        <b/>
        <i/>
        <sz val="10"/>
        <color rgb="FFFF0000"/>
        <rFont val="Arial"/>
        <family val="2"/>
      </rPr>
      <t xml:space="preserve"> be claimed if you own the building**Depreciation for contractor owned building</t>
    </r>
  </si>
  <si>
    <r>
      <t xml:space="preserve">Building Rent &amp; Leases </t>
    </r>
    <r>
      <rPr>
        <sz val="10"/>
        <color rgb="FFFF0000"/>
        <rFont val="Arial"/>
        <family val="2"/>
      </rPr>
      <t>(Description)</t>
    </r>
  </si>
  <si>
    <r>
      <t>Building Repair &amp; Maintenance</t>
    </r>
    <r>
      <rPr>
        <sz val="10"/>
        <color rgb="FFFF0000"/>
        <rFont val="Arial"/>
        <family val="2"/>
      </rPr>
      <t xml:space="preserve"> (Description)</t>
    </r>
  </si>
  <si>
    <r>
      <t>Depreciation</t>
    </r>
    <r>
      <rPr>
        <sz val="10"/>
        <color rgb="FFFF0000"/>
        <rFont val="Arial"/>
        <family val="2"/>
      </rPr>
      <t xml:space="preserve"> (Description)</t>
    </r>
  </si>
  <si>
    <t>LINE ITEM: Equipment Use Costs (Rent, Lease, Repair and Maintenance (e.g., copiers, fax machines, vehicles, point-of-sale equipment, etc.)</t>
  </si>
  <si>
    <t>(Provide a Brief Description/Justification):</t>
  </si>
  <si>
    <t>LINE ITEM: Telecommunications &amp; Utilities (e.g., internet, telephone, long distance, cell phones, cable or satellite TV, gas, electricity, water, sewer, burglar alarm, etc.)</t>
  </si>
  <si>
    <r>
      <t xml:space="preserve">LINE ITEM: Minor Equipment </t>
    </r>
    <r>
      <rPr>
        <i/>
        <sz val="10"/>
        <color rgb="FFFF0000"/>
        <rFont val="Arial"/>
        <family val="2"/>
      </rPr>
      <t>(Per BHS Policy)</t>
    </r>
  </si>
  <si>
    <r>
      <t xml:space="preserve">LINE ITEM: Supplies (Medical, Office, Printing and Other Supplies - Medical Supplies for Client Use Only </t>
    </r>
    <r>
      <rPr>
        <sz val="10"/>
        <color rgb="FFFF0000"/>
        <rFont val="Arial"/>
        <family val="2"/>
      </rPr>
      <t>***No food, beverages or food supplies***</t>
    </r>
    <r>
      <rPr>
        <sz val="10"/>
        <rFont val="Arial"/>
        <family val="2"/>
      </rPr>
      <t>)</t>
    </r>
  </si>
  <si>
    <t>LINE ITEM: Drug Testing</t>
  </si>
  <si>
    <t>LINE ITEM: Laboratory Services (e.g., non-drug testing for Clients, etc.)</t>
  </si>
  <si>
    <r>
      <t xml:space="preserve">LINE ITEM: Pharmaceutical Cost </t>
    </r>
    <r>
      <rPr>
        <sz val="10"/>
        <color rgb="FFFF0000"/>
        <rFont val="Arial"/>
        <family val="2"/>
      </rPr>
      <t>(for clients only)</t>
    </r>
  </si>
  <si>
    <r>
      <t xml:space="preserve">LINE ITEM: 24 Hour Program: Food &amp; Personal Need Items
</t>
    </r>
    <r>
      <rPr>
        <b/>
        <i/>
        <sz val="10"/>
        <color rgb="FFFF0000"/>
        <rFont val="Arial"/>
        <family val="2"/>
      </rPr>
      <t>***For 24 hour program -  Client Use Only.  For non-24 hour program, please use "Other" Line Item.  Specify, justify and provide details under "Other" line item. ***</t>
    </r>
  </si>
  <si>
    <t>LINE ITEM: Client Transportation (e.g., Day Trippers, etc.)</t>
  </si>
  <si>
    <r>
      <t xml:space="preserve">LINE ITEM: Travel (includes mileage reimbursement) </t>
    </r>
    <r>
      <rPr>
        <b/>
        <i/>
        <sz val="10"/>
        <color rgb="FFFF0000"/>
        <rFont val="Arial"/>
        <family val="2"/>
      </rPr>
      <t xml:space="preserve">  ***Must adhere to GSA and IRS limits***</t>
    </r>
  </si>
  <si>
    <t>LINE ITEM: Office Mgnt Costs (Accounting, Auditing, Legal Fees, Dues/Subscription,  Insurance (Worker's Comp, Professional Liability), Tax/License/Fees (Professional Licenses, Memberships)</t>
  </si>
  <si>
    <r>
      <t xml:space="preserve">LINE ITEM: Staff Development/Training/Education  </t>
    </r>
    <r>
      <rPr>
        <b/>
        <i/>
        <sz val="10"/>
        <color rgb="FFFF0000"/>
        <rFont val="Arial"/>
        <family val="2"/>
      </rPr>
      <t xml:space="preserve">***Must benefit Contract/Program/Cost Center***
                                                                      </t>
    </r>
  </si>
  <si>
    <r>
      <t xml:space="preserve">LINE ITEM: Other Business Services (e.g., printing, background check for employees/volunteers, recruitment, advertising, professional subscriptions, FedEx, UPS, US Postal Service, etc.)  
</t>
    </r>
    <r>
      <rPr>
        <b/>
        <i/>
        <sz val="10"/>
        <color rgb="FFFF0000"/>
        <rFont val="Arial"/>
        <family val="2"/>
      </rPr>
      <t>***No staff business meals, food, beverages or food supplies. Drinking water for staff and clients is allowable when no potable water is available***</t>
    </r>
  </si>
  <si>
    <t>LINE ITEM: Interpreter Services</t>
  </si>
  <si>
    <t>LINE ITEM: *Member Housing</t>
  </si>
  <si>
    <t>LINE ITEM: * Augmented Member Housing (blank at start of FY and only filled with COR approval)</t>
  </si>
  <si>
    <t>LINE ITEM: Other:  (list)</t>
  </si>
  <si>
    <t>Subcontractor/Consultant Pre-Approval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</si>
</sst>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mmmm\ d\,\ yyyy"/>
    <numFmt numFmtId="165" formatCode="mm/dd/yy;@"/>
    <numFmt numFmtId="166" formatCode="_(&quot;$&quot;* #,##0_);_(&quot;$&quot;* \(#,##0\);_(&quot;$&quot;* &quot;-&quot;??_);_(@_)"/>
    <numFmt numFmtId="167" formatCode="_(* #,##0_);_(* \(#,##0\);_(* &quot;-&quot;??_);_(@_)"/>
    <numFmt numFmtId="168" formatCode="&quot;$&quot;#,##0\ ;\(&quot;$&quot;#,##0\)"/>
    <numFmt numFmtId="169" formatCode="#,##0."/>
    <numFmt numFmtId="170" formatCode="#,###,##0;\(#,###,##0\)"/>
    <numFmt numFmtId="171" formatCode="&quot;$&quot;#,###,##0;\(&quot;$&quot;#,###,##0\)"/>
    <numFmt numFmtId="172" formatCode="#,##0.00%;\(#,##0.00%\)"/>
    <numFmt numFmtId="173" formatCode="[$-409]mmmm\ d\,\ yyyy;@"/>
    <numFmt numFmtId="174" formatCode="0.0%"/>
  </numFmts>
  <fonts count="115">
    <font>
      <sz val="10"/>
      <color theme="1"/>
      <name val="Arial"/>
      <family val="2"/>
    </font>
    <font>
      <sz val="11"/>
      <color theme="1"/>
      <name val="Calibri"/>
      <family val="2"/>
      <scheme val="minor"/>
    </font>
    <font>
      <sz val="10"/>
      <color theme="1"/>
      <name val="Arial Narrow"/>
      <family val="2"/>
    </font>
    <font>
      <sz val="10"/>
      <color theme="1"/>
      <name val="Arial"/>
      <family val="2"/>
    </font>
    <font>
      <b/>
      <sz val="9"/>
      <name val="Arial"/>
      <family val="2"/>
    </font>
    <font>
      <b/>
      <sz val="10"/>
      <name val="Arial"/>
      <family val="2"/>
    </font>
    <font>
      <sz val="8"/>
      <name val="Arial"/>
      <family val="2"/>
    </font>
    <font>
      <sz val="7"/>
      <name val="Arial"/>
      <family val="2"/>
    </font>
    <font>
      <b/>
      <sz val="7"/>
      <name val="Arial"/>
      <family val="2"/>
    </font>
    <font>
      <b/>
      <sz val="7"/>
      <color rgb="FFFF0000"/>
      <name val="Arial"/>
      <family val="2"/>
    </font>
    <font>
      <sz val="8"/>
      <color indexed="22"/>
      <name val="Arial"/>
      <family val="2"/>
    </font>
    <font>
      <sz val="10"/>
      <color indexed="23"/>
      <name val="Arial"/>
      <family val="2"/>
    </font>
    <font>
      <b/>
      <sz val="8"/>
      <name val="Arial"/>
      <family val="2"/>
    </font>
    <font>
      <b/>
      <sz val="8"/>
      <color indexed="22"/>
      <name val="Arial"/>
      <family val="2"/>
    </font>
    <font>
      <sz val="8"/>
      <color theme="1"/>
      <name val="Arial"/>
      <family val="2"/>
    </font>
    <font>
      <sz val="10"/>
      <name val="Arial"/>
      <family val="2"/>
    </font>
    <font>
      <b/>
      <i/>
      <sz val="10"/>
      <name val="Arial"/>
      <family val="2"/>
    </font>
    <font>
      <b/>
      <sz val="8"/>
      <name val="Arial Narrow"/>
      <family val="2"/>
    </font>
    <font>
      <sz val="10"/>
      <color theme="1"/>
      <name val="Arial Narrow"/>
      <family val="2"/>
    </font>
    <font>
      <b/>
      <sz val="7"/>
      <color theme="1"/>
      <name val="Arial Narrow"/>
      <family val="2"/>
    </font>
    <font>
      <b/>
      <sz val="7"/>
      <name val="Arial Narrow"/>
      <family val="2"/>
    </font>
    <font>
      <sz val="7"/>
      <color theme="1"/>
      <name val="Arial Narrow"/>
      <family val="2"/>
    </font>
    <font>
      <sz val="8"/>
      <color theme="1"/>
      <name val="Arial Narrow"/>
      <family val="2"/>
    </font>
    <font>
      <sz val="8"/>
      <name val="Arial Narrow"/>
      <family val="2"/>
    </font>
    <font>
      <b/>
      <sz val="8"/>
      <color theme="1"/>
      <name val="Arial Narrow"/>
      <family val="2"/>
    </font>
    <font>
      <b/>
      <sz val="10"/>
      <name val="Arial Narrow"/>
      <family val="2"/>
    </font>
    <font>
      <b/>
      <sz val="9"/>
      <name val="Arial Narrow"/>
      <family val="2"/>
    </font>
    <font>
      <i/>
      <sz val="7"/>
      <name val="Arial Narrow"/>
      <family val="2"/>
    </font>
    <font>
      <sz val="9"/>
      <name val="SWISS"/>
    </font>
    <font>
      <sz val="10"/>
      <name val="SWISS"/>
    </font>
    <font>
      <b/>
      <sz val="12"/>
      <color theme="1"/>
      <name val="Arial"/>
      <family val="2"/>
    </font>
    <font>
      <b/>
      <sz val="8"/>
      <color theme="1"/>
      <name val="Arial"/>
      <family val="2"/>
    </font>
    <font>
      <b/>
      <sz val="10"/>
      <color theme="1"/>
      <name val="Arial"/>
      <family val="2"/>
    </font>
    <font>
      <sz val="10"/>
      <color rgb="FFFF0000"/>
      <name val="Arial Narrow"/>
      <family val="2"/>
    </font>
    <font>
      <b/>
      <sz val="8"/>
      <color rgb="FFFF0000"/>
      <name val="Arial Narrow"/>
      <family val="2"/>
    </font>
    <font>
      <sz val="7"/>
      <color rgb="FFFF0000"/>
      <name val="Arial Narrow"/>
      <family val="2"/>
    </font>
    <font>
      <sz val="10"/>
      <color rgb="FFFF0000"/>
      <name val="Arial"/>
      <family val="2"/>
    </font>
    <font>
      <sz val="8"/>
      <color rgb="FFFF0000"/>
      <name val="Arial Narrow"/>
      <family val="2"/>
    </font>
    <font>
      <b/>
      <u/>
      <sz val="8"/>
      <color theme="1"/>
      <name val="Arial Narrow"/>
      <family val="2"/>
    </font>
    <font>
      <b/>
      <sz val="7"/>
      <color rgb="FFFF0000"/>
      <name val="Arial Narrow"/>
      <family val="2"/>
    </font>
    <font>
      <sz val="7"/>
      <color theme="1"/>
      <name val="Arial"/>
      <family val="2"/>
    </font>
    <font>
      <sz val="7"/>
      <name val="Arial Narrow"/>
      <family val="2"/>
    </font>
    <font>
      <b/>
      <sz val="10"/>
      <color rgb="FFFF0000"/>
      <name val="Arial"/>
      <family val="2"/>
    </font>
    <font>
      <b/>
      <sz val="8"/>
      <color rgb="FFFF0000"/>
      <name val="Arial"/>
      <family val="2"/>
    </font>
    <font>
      <b/>
      <sz val="6"/>
      <name val="Arial Narrow"/>
      <family val="2"/>
    </font>
    <font>
      <b/>
      <u/>
      <sz val="9"/>
      <name val="Arial Narrow"/>
      <family val="2"/>
    </font>
    <font>
      <b/>
      <sz val="10"/>
      <color theme="1"/>
      <name val="Arial Narrow"/>
      <family val="2"/>
    </font>
    <font>
      <b/>
      <sz val="9"/>
      <color rgb="FFFF0000"/>
      <name val="Arial"/>
      <family val="2"/>
    </font>
    <font>
      <b/>
      <sz val="8"/>
      <color indexed="10"/>
      <name val="Arial"/>
      <family val="2"/>
    </font>
    <font>
      <b/>
      <i/>
      <sz val="8"/>
      <color rgb="FFFF0000"/>
      <name val="Arial"/>
      <family val="2"/>
    </font>
    <font>
      <vertAlign val="superscript"/>
      <sz val="9"/>
      <color indexed="10"/>
      <name val="Arial Narrow"/>
      <family val="2"/>
    </font>
    <font>
      <vertAlign val="superscript"/>
      <sz val="8"/>
      <color indexed="10"/>
      <name val="Arial Narrow"/>
      <family val="2"/>
    </font>
    <font>
      <sz val="9"/>
      <name val="Arial Narrow"/>
      <family val="2"/>
    </font>
    <font>
      <sz val="9"/>
      <color theme="1"/>
      <name val="Arial Narrow"/>
      <family val="2"/>
    </font>
    <font>
      <b/>
      <sz val="9"/>
      <color theme="1"/>
      <name val="Arial Narrow"/>
      <family val="2"/>
    </font>
    <font>
      <sz val="10"/>
      <color indexed="22"/>
      <name val="Arial"/>
      <family val="2"/>
    </font>
    <font>
      <sz val="1"/>
      <color indexed="8"/>
      <name val="Courier"/>
      <family val="3"/>
    </font>
    <font>
      <i/>
      <sz val="1"/>
      <color indexed="8"/>
      <name val="Courier"/>
      <family val="3"/>
    </font>
    <font>
      <sz val="10"/>
      <color indexed="0"/>
      <name val="Arial"/>
      <family val="2"/>
    </font>
    <font>
      <b/>
      <sz val="18"/>
      <color indexed="22"/>
      <name val="Arial"/>
      <family val="2"/>
    </font>
    <font>
      <b/>
      <sz val="12"/>
      <color indexed="22"/>
      <name val="Arial"/>
      <family val="2"/>
    </font>
    <font>
      <b/>
      <sz val="1"/>
      <color indexed="8"/>
      <name val="Courier"/>
      <family val="3"/>
    </font>
    <font>
      <u/>
      <sz val="10"/>
      <color indexed="12"/>
      <name val="Arial"/>
      <family val="2"/>
    </font>
    <font>
      <sz val="12"/>
      <name val="SWISS"/>
    </font>
    <font>
      <sz val="10"/>
      <color indexed="8"/>
      <name val="Arial"/>
      <family val="2"/>
    </font>
    <font>
      <sz val="10"/>
      <color indexed="8"/>
      <name val="Times New Roman"/>
      <family val="1"/>
    </font>
    <font>
      <b/>
      <sz val="8"/>
      <color indexed="0"/>
      <name val="Arial"/>
      <family val="2"/>
    </font>
    <font>
      <b/>
      <i/>
      <sz val="12"/>
      <color indexed="12"/>
      <name val="Arial"/>
      <family val="2"/>
    </font>
    <font>
      <sz val="8"/>
      <color indexed="0"/>
      <name val="Arial"/>
      <family val="2"/>
    </font>
    <font>
      <b/>
      <sz val="20"/>
      <color rgb="FF00B050"/>
      <name val="Arial"/>
      <family val="2"/>
    </font>
    <font>
      <b/>
      <i/>
      <sz val="10"/>
      <color rgb="FFFF0000"/>
      <name val="Arial"/>
      <family val="2"/>
    </font>
    <font>
      <b/>
      <i/>
      <u/>
      <sz val="10"/>
      <color rgb="FFFF0000"/>
      <name val="Arial"/>
      <family val="2"/>
    </font>
    <font>
      <i/>
      <sz val="10"/>
      <color rgb="FFFF0000"/>
      <name val="Arial"/>
      <family val="2"/>
    </font>
    <font>
      <b/>
      <sz val="11"/>
      <name val="Arial"/>
      <family val="2"/>
    </font>
    <font>
      <sz val="9"/>
      <name val="Arial"/>
      <family val="2"/>
    </font>
    <font>
      <b/>
      <u/>
      <sz val="9"/>
      <name val="Arial"/>
      <family val="2"/>
    </font>
    <font>
      <b/>
      <u/>
      <sz val="8"/>
      <name val="Arial Narrow"/>
      <family val="2"/>
    </font>
    <font>
      <b/>
      <sz val="10"/>
      <color rgb="FFFF0000"/>
      <name val="Arial Narrow"/>
      <family val="2"/>
    </font>
    <font>
      <b/>
      <sz val="11"/>
      <color rgb="FF220EB2"/>
      <name val="Arial"/>
      <family val="2"/>
    </font>
    <font>
      <sz val="11"/>
      <name val="Arial"/>
      <family val="2"/>
    </font>
    <font>
      <sz val="11"/>
      <color rgb="FFFF0000"/>
      <name val="Arial"/>
      <family val="2"/>
    </font>
    <font>
      <sz val="10"/>
      <name val="Arial Narrow"/>
      <family val="2"/>
    </font>
    <font>
      <sz val="11"/>
      <name val="Arial Narrow"/>
      <family val="2"/>
    </font>
    <font>
      <b/>
      <u/>
      <sz val="10"/>
      <color theme="1"/>
      <name val="Arial Narrow"/>
      <family val="2"/>
    </font>
    <font>
      <b/>
      <sz val="11"/>
      <color rgb="FFFF0000"/>
      <name val="Arial"/>
      <family val="2"/>
    </font>
    <font>
      <sz val="11"/>
      <color rgb="FF595959"/>
      <name val="Calibri"/>
      <family val="2"/>
    </font>
    <font>
      <b/>
      <sz val="14"/>
      <name val="Arial"/>
      <family val="2"/>
    </font>
    <font>
      <b/>
      <sz val="8.5"/>
      <name val="Arial"/>
      <family val="2"/>
    </font>
    <font>
      <u/>
      <sz val="10"/>
      <color theme="1"/>
      <name val="Arial"/>
      <family val="2"/>
    </font>
    <font>
      <i/>
      <sz val="8"/>
      <name val="Arial"/>
      <family val="2"/>
    </font>
    <font>
      <sz val="10"/>
      <color rgb="FFFF0000"/>
      <name val="Arial Black"/>
      <family val="2"/>
    </font>
    <font>
      <b/>
      <sz val="10"/>
      <color rgb="FF002060"/>
      <name val="Arial Narrow"/>
      <family val="2"/>
    </font>
    <font>
      <sz val="10"/>
      <color theme="4"/>
      <name val="Arial"/>
      <family val="2"/>
    </font>
    <font>
      <strike/>
      <sz val="10"/>
      <color rgb="FFFF0000"/>
      <name val="Arial Black"/>
      <family val="2"/>
    </font>
    <font>
      <b/>
      <i/>
      <sz val="8"/>
      <color theme="1"/>
      <name val="Arial Narrow"/>
      <family val="2"/>
    </font>
    <font>
      <i/>
      <sz val="8"/>
      <color theme="1"/>
      <name val="Arial Narrow"/>
      <family val="2"/>
    </font>
    <font>
      <sz val="11"/>
      <color rgb="FF000000"/>
      <name val="Calibri"/>
      <family val="2"/>
    </font>
    <font>
      <i/>
      <sz val="11"/>
      <color rgb="FF000000"/>
      <name val="Calibri"/>
      <family val="2"/>
    </font>
    <font>
      <sz val="11"/>
      <name val="Calibri"/>
      <family val="2"/>
    </font>
    <font>
      <b/>
      <sz val="14"/>
      <color rgb="FF23868C"/>
      <name val="Calibri"/>
      <family val="2"/>
    </font>
    <font>
      <sz val="14"/>
      <color rgb="FF23868C"/>
      <name val="Calibri"/>
      <family val="2"/>
    </font>
    <font>
      <sz val="14"/>
      <name val="Calibri"/>
      <family val="2"/>
    </font>
    <font>
      <b/>
      <sz val="12"/>
      <color rgb="FF000000"/>
      <name val="Calibri"/>
      <family val="2"/>
    </font>
    <font>
      <sz val="12"/>
      <color rgb="FF000000"/>
      <name val="Calibri"/>
      <family val="2"/>
    </font>
    <font>
      <sz val="10"/>
      <name val="Times New Roman"/>
      <family val="1"/>
    </font>
    <font>
      <b/>
      <sz val="12"/>
      <color rgb="FF2FB4BC"/>
      <name val="Calibri"/>
      <family val="2"/>
    </font>
    <font>
      <sz val="12"/>
      <color rgb="FF2FB4BC"/>
      <name val="Calibri"/>
      <family val="2"/>
    </font>
    <font>
      <b/>
      <sz val="11"/>
      <name val="Calibri"/>
      <family val="2"/>
    </font>
    <font>
      <b/>
      <i/>
      <sz val="11"/>
      <color rgb="FF2FB4BC"/>
      <name val="Calibri"/>
      <family val="2"/>
    </font>
    <font>
      <sz val="11"/>
      <color rgb="FF2FB4BC"/>
      <name val="Calibri"/>
      <family val="2"/>
    </font>
    <font>
      <sz val="11"/>
      <name val="Times New Roman"/>
      <family val="1"/>
    </font>
    <font>
      <b/>
      <sz val="10"/>
      <color theme="1"/>
      <name val="Calibri"/>
      <family val="2"/>
      <scheme val="minor"/>
    </font>
    <font>
      <sz val="10"/>
      <color theme="1"/>
      <name val="Arial Black"/>
      <family val="2"/>
    </font>
    <font>
      <sz val="8"/>
      <color rgb="FF000000"/>
      <name val="MS Shell Dlg"/>
    </font>
    <font>
      <sz val="8"/>
      <color rgb="FF000000"/>
      <name val="Segoe UI"/>
      <family val="2"/>
    </font>
  </fonts>
  <fills count="16">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indexed="41"/>
        <bgColor indexed="64"/>
      </patternFill>
    </fill>
    <fill>
      <patternFill patternType="solid">
        <fgColor indexed="22"/>
        <bgColor indexed="64"/>
      </patternFill>
    </fill>
    <fill>
      <patternFill patternType="solid">
        <fgColor theme="0" tint="-0.14999847407452621"/>
        <bgColor indexed="64"/>
      </patternFill>
    </fill>
    <fill>
      <patternFill patternType="solid">
        <fgColor rgb="FFFFFFCC"/>
        <bgColor indexed="64"/>
      </patternFill>
    </fill>
    <fill>
      <patternFill patternType="solid">
        <fgColor indexed="9"/>
      </patternFill>
    </fill>
    <fill>
      <patternFill patternType="solid">
        <fgColor theme="0" tint="-0.14999847407452621"/>
        <bgColor rgb="FFCCFFCC"/>
      </patternFill>
    </fill>
    <fill>
      <patternFill patternType="solid">
        <fgColor theme="0"/>
        <bgColor rgb="FFCCFFCC"/>
      </patternFill>
    </fill>
    <fill>
      <patternFill patternType="gray125">
        <fgColor indexed="22"/>
      </patternFill>
    </fill>
    <fill>
      <patternFill patternType="solid">
        <fgColor rgb="FFA7E5E9"/>
        <bgColor indexed="64"/>
      </patternFill>
    </fill>
    <fill>
      <patternFill patternType="solid">
        <fgColor rgb="FFFFFFFF"/>
        <bgColor indexed="64"/>
      </patternFill>
    </fill>
    <fill>
      <patternFill patternType="solid">
        <fgColor rgb="FFE5E5E5"/>
        <bgColor indexed="64"/>
      </patternFill>
    </fill>
    <fill>
      <patternFill patternType="solid">
        <fgColor theme="0" tint="-4.9989318521683403E-2"/>
        <bgColor indexed="64"/>
      </patternFill>
    </fill>
  </fills>
  <borders count="222">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auto="1"/>
      </left>
      <right style="thin">
        <color auto="1"/>
      </right>
      <top/>
      <bottom style="thin">
        <color auto="1"/>
      </bottom>
      <diagonal/>
    </border>
    <border>
      <left style="thin">
        <color auto="1"/>
      </left>
      <right/>
      <top/>
      <bottom style="thin">
        <color auto="1"/>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double">
        <color auto="1"/>
      </left>
      <right style="thin">
        <color indexed="64"/>
      </right>
      <top style="thin">
        <color indexed="64"/>
      </top>
      <bottom style="thin">
        <color indexed="64"/>
      </bottom>
      <diagonal/>
    </border>
    <border>
      <left style="double">
        <color auto="1"/>
      </left>
      <right style="thin">
        <color indexed="64"/>
      </right>
      <top style="thin">
        <color indexed="64"/>
      </top>
      <bottom style="double">
        <color auto="1"/>
      </bottom>
      <diagonal/>
    </border>
    <border>
      <left style="thin">
        <color indexed="64"/>
      </left>
      <right/>
      <top style="thin">
        <color indexed="64"/>
      </top>
      <bottom style="double">
        <color auto="1"/>
      </bottom>
      <diagonal/>
    </border>
    <border>
      <left/>
      <right/>
      <top style="thin">
        <color indexed="64"/>
      </top>
      <bottom style="double">
        <color auto="1"/>
      </bottom>
      <diagonal/>
    </border>
    <border>
      <left style="thin">
        <color indexed="64"/>
      </left>
      <right style="thin">
        <color indexed="64"/>
      </right>
      <top style="thin">
        <color indexed="64"/>
      </top>
      <bottom style="double">
        <color auto="1"/>
      </bottom>
      <diagonal/>
    </border>
    <border>
      <left style="double">
        <color auto="1"/>
      </left>
      <right style="hair">
        <color auto="1"/>
      </right>
      <top/>
      <bottom style="thin">
        <color indexed="64"/>
      </bottom>
      <diagonal/>
    </border>
    <border>
      <left style="hair">
        <color auto="1"/>
      </left>
      <right style="hair">
        <color auto="1"/>
      </right>
      <top/>
      <bottom style="thin">
        <color auto="1"/>
      </bottom>
      <diagonal/>
    </border>
    <border>
      <left style="hair">
        <color auto="1"/>
      </left>
      <right style="double">
        <color auto="1"/>
      </right>
      <top/>
      <bottom style="thin">
        <color auto="1"/>
      </bottom>
      <diagonal/>
    </border>
    <border>
      <left style="double">
        <color auto="1"/>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double">
        <color auto="1"/>
      </right>
      <top style="thin">
        <color indexed="64"/>
      </top>
      <bottom style="thin">
        <color indexed="64"/>
      </bottom>
      <diagonal/>
    </border>
    <border>
      <left style="double">
        <color auto="1"/>
      </left>
      <right style="hair">
        <color auto="1"/>
      </right>
      <top style="thin">
        <color indexed="64"/>
      </top>
      <bottom style="double">
        <color auto="1"/>
      </bottom>
      <diagonal/>
    </border>
    <border>
      <left style="hair">
        <color auto="1"/>
      </left>
      <right style="hair">
        <color auto="1"/>
      </right>
      <top style="thin">
        <color indexed="64"/>
      </top>
      <bottom style="double">
        <color auto="1"/>
      </bottom>
      <diagonal/>
    </border>
    <border>
      <left style="hair">
        <color auto="1"/>
      </left>
      <right style="double">
        <color auto="1"/>
      </right>
      <top style="thin">
        <color indexed="64"/>
      </top>
      <bottom style="double">
        <color auto="1"/>
      </bottom>
      <diagonal/>
    </border>
    <border>
      <left style="double">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hair">
        <color auto="1"/>
      </left>
      <right style="double">
        <color auto="1"/>
      </right>
      <top style="double">
        <color auto="1"/>
      </top>
      <bottom style="hair">
        <color auto="1"/>
      </bottom>
      <diagonal/>
    </border>
    <border>
      <left style="double">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double">
        <color auto="1"/>
      </left>
      <right/>
      <top/>
      <bottom style="thin">
        <color indexed="64"/>
      </bottom>
      <diagonal/>
    </border>
    <border>
      <left/>
      <right style="double">
        <color auto="1"/>
      </right>
      <top/>
      <bottom style="thin">
        <color indexed="64"/>
      </bottom>
      <diagonal/>
    </border>
    <border>
      <left style="thin">
        <color indexed="64"/>
      </left>
      <right style="double">
        <color auto="1"/>
      </right>
      <top style="thin">
        <color indexed="64"/>
      </top>
      <bottom style="thin">
        <color indexed="64"/>
      </bottom>
      <diagonal/>
    </border>
    <border>
      <left style="thin">
        <color indexed="64"/>
      </left>
      <right style="double">
        <color auto="1"/>
      </right>
      <top style="thin">
        <color indexed="64"/>
      </top>
      <bottom style="double">
        <color auto="1"/>
      </bottom>
      <diagonal/>
    </border>
    <border>
      <left style="double">
        <color auto="1"/>
      </left>
      <right/>
      <top style="double">
        <color auto="1"/>
      </top>
      <bottom style="hair">
        <color auto="1"/>
      </bottom>
      <diagonal/>
    </border>
    <border>
      <left/>
      <right/>
      <top style="double">
        <color auto="1"/>
      </top>
      <bottom style="hair">
        <color auto="1"/>
      </bottom>
      <diagonal/>
    </border>
    <border>
      <left/>
      <right style="double">
        <color auto="1"/>
      </right>
      <top style="double">
        <color auto="1"/>
      </top>
      <bottom style="hair">
        <color auto="1"/>
      </bottom>
      <diagonal/>
    </border>
    <border>
      <left style="hair">
        <color indexed="64"/>
      </left>
      <right style="double">
        <color indexed="64"/>
      </right>
      <top style="hair">
        <color indexed="64"/>
      </top>
      <bottom style="hair">
        <color indexed="64"/>
      </bottom>
      <diagonal/>
    </border>
    <border>
      <left style="hair">
        <color indexed="64"/>
      </left>
      <right style="hair">
        <color indexed="64"/>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hair">
        <color auto="1"/>
      </left>
      <right style="hair">
        <color auto="1"/>
      </right>
      <top/>
      <bottom style="hair">
        <color auto="1"/>
      </bottom>
      <diagonal/>
    </border>
    <border>
      <left style="double">
        <color auto="1"/>
      </left>
      <right style="hair">
        <color auto="1"/>
      </right>
      <top/>
      <bottom style="hair">
        <color auto="1"/>
      </bottom>
      <diagonal/>
    </border>
    <border>
      <left style="hair">
        <color indexed="64"/>
      </left>
      <right style="double">
        <color indexed="64"/>
      </right>
      <top/>
      <bottom style="hair">
        <color indexed="64"/>
      </bottom>
      <diagonal/>
    </border>
    <border>
      <left style="double">
        <color auto="1"/>
      </left>
      <right style="hair">
        <color auto="1"/>
      </right>
      <top style="hair">
        <color auto="1"/>
      </top>
      <bottom style="thin">
        <color indexed="64"/>
      </bottom>
      <diagonal/>
    </border>
    <border>
      <left style="hair">
        <color auto="1"/>
      </left>
      <right style="hair">
        <color auto="1"/>
      </right>
      <top style="hair">
        <color auto="1"/>
      </top>
      <bottom style="thin">
        <color indexed="64"/>
      </bottom>
      <diagonal/>
    </border>
    <border>
      <left style="hair">
        <color auto="1"/>
      </left>
      <right style="double">
        <color indexed="64"/>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style="hair">
        <color auto="1"/>
      </bottom>
      <diagonal/>
    </border>
    <border>
      <left/>
      <right style="hair">
        <color auto="1"/>
      </right>
      <top/>
      <bottom style="hair">
        <color auto="1"/>
      </bottom>
      <diagonal/>
    </border>
    <border>
      <left/>
      <right style="hair">
        <color auto="1"/>
      </right>
      <top style="hair">
        <color auto="1"/>
      </top>
      <bottom style="hair">
        <color auto="1"/>
      </bottom>
      <diagonal/>
    </border>
    <border>
      <left/>
      <right style="hair">
        <color indexed="64"/>
      </right>
      <top style="hair">
        <color indexed="64"/>
      </top>
      <bottom style="double">
        <color indexed="64"/>
      </bottom>
      <diagonal/>
    </border>
    <border>
      <left/>
      <right style="hair">
        <color indexed="64"/>
      </right>
      <top style="hair">
        <color indexed="64"/>
      </top>
      <bottom style="thin">
        <color indexed="64"/>
      </bottom>
      <diagonal/>
    </border>
    <border>
      <left style="double">
        <color indexed="64"/>
      </left>
      <right/>
      <top style="thin">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auto="1"/>
      </right>
      <top style="thin">
        <color indexed="64"/>
      </top>
      <bottom style="double">
        <color indexed="64"/>
      </bottom>
      <diagonal/>
    </border>
    <border>
      <left/>
      <right style="hair">
        <color auto="1"/>
      </right>
      <top style="double">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hair">
        <color auto="1"/>
      </top>
      <bottom style="double">
        <color indexed="64"/>
      </bottom>
      <diagonal/>
    </border>
    <border>
      <left/>
      <right/>
      <top style="hair">
        <color auto="1"/>
      </top>
      <bottom style="double">
        <color indexed="64"/>
      </bottom>
      <diagonal/>
    </border>
    <border>
      <left/>
      <right/>
      <top/>
      <bottom style="hair">
        <color auto="1"/>
      </bottom>
      <diagonal/>
    </border>
    <border>
      <left/>
      <right/>
      <top style="hair">
        <color auto="1"/>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style="double">
        <color auto="1"/>
      </top>
      <bottom style="thin">
        <color indexed="64"/>
      </bottom>
      <diagonal/>
    </border>
    <border>
      <left/>
      <right/>
      <top style="double">
        <color auto="1"/>
      </top>
      <bottom style="thin">
        <color indexed="64"/>
      </bottom>
      <diagonal/>
    </border>
    <border>
      <left/>
      <right style="double">
        <color auto="1"/>
      </right>
      <top style="double">
        <color auto="1"/>
      </top>
      <bottom style="thin">
        <color indexed="64"/>
      </bottom>
      <diagonal/>
    </border>
    <border>
      <left style="double">
        <color auto="1"/>
      </left>
      <right style="double">
        <color auto="1"/>
      </right>
      <top style="double">
        <color auto="1"/>
      </top>
      <bottom style="hair">
        <color auto="1"/>
      </bottom>
      <diagonal/>
    </border>
    <border>
      <left style="double">
        <color auto="1"/>
      </left>
      <right style="double">
        <color auto="1"/>
      </right>
      <top/>
      <bottom style="hair">
        <color auto="1"/>
      </bottom>
      <diagonal/>
    </border>
    <border>
      <left style="double">
        <color auto="1"/>
      </left>
      <right style="double">
        <color auto="1"/>
      </right>
      <top style="hair">
        <color auto="1"/>
      </top>
      <bottom style="hair">
        <color auto="1"/>
      </bottom>
      <diagonal/>
    </border>
    <border>
      <left style="double">
        <color auto="1"/>
      </left>
      <right style="double">
        <color auto="1"/>
      </right>
      <top style="hair">
        <color auto="1"/>
      </top>
      <bottom style="double">
        <color auto="1"/>
      </bottom>
      <diagonal/>
    </border>
    <border>
      <left style="double">
        <color auto="1"/>
      </left>
      <right style="hair">
        <color auto="1"/>
      </right>
      <top style="hair">
        <color auto="1"/>
      </top>
      <bottom style="double">
        <color auto="1"/>
      </bottom>
      <diagonal/>
    </border>
    <border>
      <left style="double">
        <color auto="1"/>
      </left>
      <right style="double">
        <color indexed="64"/>
      </right>
      <top style="hair">
        <color auto="1"/>
      </top>
      <bottom style="thin">
        <color indexed="64"/>
      </bottom>
      <diagonal/>
    </border>
    <border>
      <left style="double">
        <color indexed="64"/>
      </left>
      <right/>
      <top style="thin">
        <color indexed="64"/>
      </top>
      <bottom style="double">
        <color indexed="64"/>
      </bottom>
      <diagonal/>
    </border>
    <border>
      <left style="double">
        <color auto="1"/>
      </left>
      <right style="hair">
        <color auto="1"/>
      </right>
      <top style="hair">
        <color auto="1"/>
      </top>
      <bottom/>
      <diagonal/>
    </border>
    <border>
      <left style="hair">
        <color auto="1"/>
      </left>
      <right/>
      <top style="hair">
        <color auto="1"/>
      </top>
      <bottom/>
      <diagonal/>
    </border>
    <border>
      <left style="hair">
        <color indexed="64"/>
      </left>
      <right style="double">
        <color indexed="64"/>
      </right>
      <top style="hair">
        <color indexed="64"/>
      </top>
      <bottom/>
      <diagonal/>
    </border>
    <border>
      <left/>
      <right style="hair">
        <color auto="1"/>
      </right>
      <top style="hair">
        <color auto="1"/>
      </top>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double">
        <color auto="1"/>
      </left>
      <right/>
      <top style="thin">
        <color indexed="64"/>
      </top>
      <bottom style="thin">
        <color indexed="64"/>
      </bottom>
      <diagonal/>
    </border>
    <border>
      <left style="double">
        <color auto="1"/>
      </left>
      <right style="thin">
        <color auto="1"/>
      </right>
      <top/>
      <bottom/>
      <diagonal/>
    </border>
    <border>
      <left style="thin">
        <color auto="1"/>
      </left>
      <right style="double">
        <color auto="1"/>
      </right>
      <top/>
      <bottom/>
      <diagonal/>
    </border>
    <border>
      <left/>
      <right style="double">
        <color auto="1"/>
      </right>
      <top style="hair">
        <color auto="1"/>
      </top>
      <bottom style="hair">
        <color indexed="64"/>
      </bottom>
      <diagonal/>
    </border>
    <border>
      <left style="double">
        <color auto="1"/>
      </left>
      <right style="hair">
        <color auto="1"/>
      </right>
      <top style="double">
        <color auto="1"/>
      </top>
      <bottom/>
      <diagonal/>
    </border>
    <border>
      <left style="hair">
        <color auto="1"/>
      </left>
      <right style="hair">
        <color auto="1"/>
      </right>
      <top style="double">
        <color auto="1"/>
      </top>
      <bottom/>
      <diagonal/>
    </border>
    <border>
      <left style="hair">
        <color auto="1"/>
      </left>
      <right style="double">
        <color auto="1"/>
      </right>
      <top style="double">
        <color auto="1"/>
      </top>
      <bottom/>
      <diagonal/>
    </border>
    <border>
      <left style="hair">
        <color indexed="64"/>
      </left>
      <right/>
      <top style="hair">
        <color indexed="64"/>
      </top>
      <bottom style="double">
        <color indexed="64"/>
      </bottom>
      <diagonal/>
    </border>
    <border>
      <left style="medium">
        <color indexed="64"/>
      </left>
      <right style="medium">
        <color indexed="64"/>
      </right>
      <top style="medium">
        <color indexed="64"/>
      </top>
      <bottom style="medium">
        <color indexed="64"/>
      </bottom>
      <diagonal/>
    </border>
    <border>
      <left/>
      <right/>
      <top style="hair">
        <color auto="1"/>
      </top>
      <bottom/>
      <diagonal/>
    </border>
    <border>
      <left style="double">
        <color auto="1"/>
      </left>
      <right style="hair">
        <color auto="1"/>
      </right>
      <top/>
      <bottom/>
      <diagonal/>
    </border>
    <border>
      <left style="hair">
        <color auto="1"/>
      </left>
      <right style="hair">
        <color auto="1"/>
      </right>
      <top/>
      <bottom/>
      <diagonal/>
    </border>
    <border>
      <left style="hair">
        <color auto="1"/>
      </left>
      <right style="double">
        <color auto="1"/>
      </right>
      <top/>
      <bottom/>
      <diagonal/>
    </border>
    <border>
      <left style="hair">
        <color auto="1"/>
      </left>
      <right/>
      <top style="double">
        <color auto="1"/>
      </top>
      <bottom style="hair">
        <color auto="1"/>
      </bottom>
      <diagonal/>
    </border>
    <border>
      <left style="hair">
        <color auto="1"/>
      </left>
      <right/>
      <top style="hair">
        <color auto="1"/>
      </top>
      <bottom style="thin">
        <color indexed="64"/>
      </bottom>
      <diagonal/>
    </border>
    <border>
      <left style="thin">
        <color indexed="64"/>
      </left>
      <right/>
      <top style="double">
        <color auto="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double">
        <color auto="1"/>
      </right>
      <top style="thin">
        <color indexed="64"/>
      </top>
      <bottom style="hair">
        <color indexed="64"/>
      </bottom>
      <diagonal/>
    </border>
    <border>
      <left style="double">
        <color auto="1"/>
      </left>
      <right style="hair">
        <color auto="1"/>
      </right>
      <top style="thin">
        <color indexed="64"/>
      </top>
      <bottom style="hair">
        <color indexed="64"/>
      </bottom>
      <diagonal/>
    </border>
    <border>
      <left style="hair">
        <color auto="1"/>
      </left>
      <right style="hair">
        <color auto="1"/>
      </right>
      <top style="thin">
        <color indexed="64"/>
      </top>
      <bottom style="hair">
        <color indexed="64"/>
      </bottom>
      <diagonal/>
    </border>
    <border>
      <left style="hair">
        <color auto="1"/>
      </left>
      <right style="double">
        <color auto="1"/>
      </right>
      <top style="thin">
        <color indexed="64"/>
      </top>
      <bottom style="hair">
        <color indexed="64"/>
      </bottom>
      <diagonal/>
    </border>
    <border>
      <left style="thin">
        <color indexed="64"/>
      </left>
      <right/>
      <top style="hair">
        <color indexed="64"/>
      </top>
      <bottom style="hair">
        <color indexed="64"/>
      </bottom>
      <diagonal/>
    </border>
    <border>
      <left/>
      <right style="hair">
        <color auto="1"/>
      </right>
      <top style="thin">
        <color indexed="64"/>
      </top>
      <bottom style="hair">
        <color indexed="64"/>
      </bottom>
      <diagonal/>
    </border>
    <border>
      <left style="hair">
        <color auto="1"/>
      </left>
      <right/>
      <top style="thin">
        <color indexed="64"/>
      </top>
      <bottom style="hair">
        <color indexed="64"/>
      </bottom>
      <diagonal/>
    </border>
    <border>
      <left style="double">
        <color auto="1"/>
      </left>
      <right style="thin">
        <color indexed="64"/>
      </right>
      <top style="thin">
        <color indexed="64"/>
      </top>
      <bottom style="hair">
        <color auto="1"/>
      </bottom>
      <diagonal/>
    </border>
    <border>
      <left style="thin">
        <color indexed="64"/>
      </left>
      <right/>
      <top style="hair">
        <color auto="1"/>
      </top>
      <bottom style="thin">
        <color indexed="64"/>
      </bottom>
      <diagonal/>
    </border>
    <border>
      <left/>
      <right style="double">
        <color indexed="64"/>
      </right>
      <top style="hair">
        <color auto="1"/>
      </top>
      <bottom style="thin">
        <color indexed="64"/>
      </bottom>
      <diagonal/>
    </border>
    <border>
      <left style="thin">
        <color indexed="64"/>
      </left>
      <right/>
      <top/>
      <bottom style="hair">
        <color indexed="64"/>
      </bottom>
      <diagonal/>
    </border>
    <border>
      <left/>
      <right style="double">
        <color auto="1"/>
      </right>
      <top/>
      <bottom style="hair">
        <color indexed="64"/>
      </bottom>
      <diagonal/>
    </border>
    <border>
      <left style="double">
        <color auto="1"/>
      </left>
      <right/>
      <top style="hair">
        <color auto="1"/>
      </top>
      <bottom/>
      <diagonal/>
    </border>
    <border>
      <left style="double">
        <color auto="1"/>
      </left>
      <right style="thin">
        <color auto="1"/>
      </right>
      <top style="double">
        <color auto="1"/>
      </top>
      <bottom style="hair">
        <color auto="1"/>
      </bottom>
      <diagonal/>
    </border>
    <border>
      <left style="double">
        <color auto="1"/>
      </left>
      <right style="thin">
        <color auto="1"/>
      </right>
      <top style="hair">
        <color auto="1"/>
      </top>
      <bottom style="hair">
        <color auto="1"/>
      </bottom>
      <diagonal/>
    </border>
    <border>
      <left style="double">
        <color auto="1"/>
      </left>
      <right style="thin">
        <color auto="1"/>
      </right>
      <top style="hair">
        <color auto="1"/>
      </top>
      <bottom style="double">
        <color auto="1"/>
      </bottom>
      <diagonal/>
    </border>
    <border>
      <left/>
      <right style="double">
        <color indexed="64"/>
      </right>
      <top style="hair">
        <color auto="1"/>
      </top>
      <bottom/>
      <diagonal/>
    </border>
    <border>
      <left style="hair">
        <color auto="1"/>
      </left>
      <right style="hair">
        <color auto="1"/>
      </right>
      <top style="hair">
        <color auto="1"/>
      </top>
      <bottom/>
      <diagonal/>
    </border>
    <border>
      <left style="medium">
        <color auto="1"/>
      </left>
      <right style="thin">
        <color auto="1"/>
      </right>
      <top style="medium">
        <color auto="1"/>
      </top>
      <bottom style="hair">
        <color auto="1"/>
      </bottom>
      <diagonal/>
    </border>
    <border>
      <left/>
      <right/>
      <top style="medium">
        <color auto="1"/>
      </top>
      <bottom style="hair">
        <color auto="1"/>
      </bottom>
      <diagonal/>
    </border>
    <border>
      <left style="double">
        <color auto="1"/>
      </left>
      <right style="double">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thin">
        <color auto="1"/>
      </right>
      <top style="hair">
        <color auto="1"/>
      </top>
      <bottom style="hair">
        <color auto="1"/>
      </bottom>
      <diagonal/>
    </border>
    <border>
      <left style="hair">
        <color auto="1"/>
      </left>
      <right style="medium">
        <color auto="1"/>
      </right>
      <top style="hair">
        <color auto="1"/>
      </top>
      <bottom style="thin">
        <color indexed="64"/>
      </bottom>
      <diagonal/>
    </border>
    <border>
      <left style="hair">
        <color indexed="64"/>
      </left>
      <right style="medium">
        <color auto="1"/>
      </right>
      <top/>
      <bottom style="hair">
        <color indexed="64"/>
      </bottom>
      <diagonal/>
    </border>
    <border>
      <left style="medium">
        <color auto="1"/>
      </left>
      <right style="thin">
        <color auto="1"/>
      </right>
      <top style="hair">
        <color auto="1"/>
      </top>
      <bottom style="medium">
        <color auto="1"/>
      </bottom>
      <diagonal/>
    </border>
    <border>
      <left/>
      <right/>
      <top style="hair">
        <color auto="1"/>
      </top>
      <bottom style="medium">
        <color auto="1"/>
      </bottom>
      <diagonal/>
    </border>
    <border>
      <left style="double">
        <color auto="1"/>
      </left>
      <right style="double">
        <color auto="1"/>
      </right>
      <top style="hair">
        <color auto="1"/>
      </top>
      <bottom style="medium">
        <color auto="1"/>
      </bottom>
      <diagonal/>
    </border>
    <border>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indexed="64"/>
      </left>
      <right style="medium">
        <color auto="1"/>
      </right>
      <top style="hair">
        <color indexed="64"/>
      </top>
      <bottom style="medium">
        <color auto="1"/>
      </bottom>
      <diagonal/>
    </border>
    <border>
      <left/>
      <right style="double">
        <color auto="1"/>
      </right>
      <top style="medium">
        <color auto="1"/>
      </top>
      <bottom style="hair">
        <color auto="1"/>
      </bottom>
      <diagonal/>
    </border>
    <border>
      <left/>
      <right style="double">
        <color auto="1"/>
      </right>
      <top style="hair">
        <color auto="1"/>
      </top>
      <bottom style="medium">
        <color auto="1"/>
      </bottom>
      <diagonal/>
    </border>
    <border>
      <left style="medium">
        <color auto="1"/>
      </left>
      <right/>
      <top style="medium">
        <color auto="1"/>
      </top>
      <bottom style="hair">
        <color auto="1"/>
      </bottom>
      <diagonal/>
    </border>
    <border>
      <left style="medium">
        <color auto="1"/>
      </left>
      <right/>
      <top style="hair">
        <color auto="1"/>
      </top>
      <bottom style="hair">
        <color auto="1"/>
      </bottom>
      <diagonal/>
    </border>
    <border>
      <left style="medium">
        <color auto="1"/>
      </left>
      <right/>
      <top style="hair">
        <color auto="1"/>
      </top>
      <bottom style="medium">
        <color auto="1"/>
      </bottom>
      <diagonal/>
    </border>
    <border>
      <left style="thin">
        <color auto="1"/>
      </left>
      <right/>
      <top style="medium">
        <color auto="1"/>
      </top>
      <bottom style="hair">
        <color auto="1"/>
      </bottom>
      <diagonal/>
    </border>
    <border>
      <left style="thin">
        <color auto="1"/>
      </left>
      <right/>
      <top style="hair">
        <color auto="1"/>
      </top>
      <bottom style="medium">
        <color auto="1"/>
      </bottom>
      <diagonal/>
    </border>
    <border>
      <left style="medium">
        <color auto="1"/>
      </left>
      <right/>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hair">
        <color indexed="64"/>
      </bottom>
      <diagonal/>
    </border>
    <border>
      <left/>
      <right style="medium">
        <color indexed="64"/>
      </right>
      <top/>
      <bottom style="hair">
        <color indexed="64"/>
      </bottom>
      <diagonal/>
    </border>
    <border>
      <left style="hair">
        <color auto="1"/>
      </left>
      <right style="hair">
        <color auto="1"/>
      </right>
      <top style="thin">
        <color indexed="64"/>
      </top>
      <bottom/>
      <diagonal/>
    </border>
    <border>
      <left style="hair">
        <color auto="1"/>
      </left>
      <right style="double">
        <color auto="1"/>
      </right>
      <top style="thin">
        <color indexed="64"/>
      </top>
      <bottom/>
      <diagonal/>
    </border>
    <border>
      <left/>
      <right style="hair">
        <color auto="1"/>
      </right>
      <top style="thin">
        <color indexed="64"/>
      </top>
      <bottom/>
      <diagonal/>
    </border>
    <border>
      <left style="double">
        <color auto="1"/>
      </left>
      <right style="thin">
        <color auto="1"/>
      </right>
      <top style="hair">
        <color auto="1"/>
      </top>
      <bottom/>
      <diagonal/>
    </border>
    <border>
      <left style="double">
        <color auto="1"/>
      </left>
      <right style="hair">
        <color auto="1"/>
      </right>
      <top style="thin">
        <color indexed="64"/>
      </top>
      <bottom/>
      <diagonal/>
    </border>
    <border>
      <left style="double">
        <color auto="1"/>
      </left>
      <right style="double">
        <color auto="1"/>
      </right>
      <top style="thin">
        <color indexed="64"/>
      </top>
      <bottom/>
      <diagonal/>
    </border>
    <border>
      <left style="hair">
        <color auto="1"/>
      </left>
      <right style="thin">
        <color auto="1"/>
      </right>
      <top style="double">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right style="thin">
        <color auto="1"/>
      </right>
      <top style="hair">
        <color indexed="64"/>
      </top>
      <bottom style="double">
        <color indexed="64"/>
      </bottom>
      <diagonal/>
    </border>
    <border>
      <left style="double">
        <color auto="1"/>
      </left>
      <right/>
      <top style="hair">
        <color auto="1"/>
      </top>
      <bottom style="thin">
        <color auto="1"/>
      </bottom>
      <diagonal/>
    </border>
    <border>
      <left style="double">
        <color auto="1"/>
      </left>
      <right/>
      <top/>
      <bottom style="hair">
        <color auto="1"/>
      </bottom>
      <diagonal/>
    </border>
    <border>
      <left style="hair">
        <color auto="1"/>
      </left>
      <right style="thin">
        <color auto="1"/>
      </right>
      <top style="hair">
        <color auto="1"/>
      </top>
      <bottom style="thin">
        <color auto="1"/>
      </bottom>
      <diagonal/>
    </border>
    <border>
      <left style="thin">
        <color auto="1"/>
      </left>
      <right style="double">
        <color auto="1"/>
      </right>
      <top/>
      <bottom style="thin">
        <color auto="1"/>
      </bottom>
      <diagonal/>
    </border>
    <border>
      <left/>
      <right style="thin">
        <color indexed="64"/>
      </right>
      <top style="thin">
        <color indexed="64"/>
      </top>
      <bottom style="double">
        <color auto="1"/>
      </bottom>
      <diagonal/>
    </border>
    <border>
      <left style="double">
        <color auto="1"/>
      </left>
      <right style="double">
        <color indexed="64"/>
      </right>
      <top style="hair">
        <color auto="1"/>
      </top>
      <bottom/>
      <diagonal/>
    </border>
    <border>
      <left style="double">
        <color auto="1"/>
      </left>
      <right style="thin">
        <color auto="1"/>
      </right>
      <top/>
      <bottom style="hair">
        <color auto="1"/>
      </bottom>
      <diagonal/>
    </border>
    <border>
      <left style="double">
        <color auto="1"/>
      </left>
      <right style="double">
        <color auto="1"/>
      </right>
      <top/>
      <bottom/>
      <diagonal/>
    </border>
    <border>
      <left style="hair">
        <color auto="1"/>
      </left>
      <right/>
      <top/>
      <bottom/>
      <diagonal/>
    </border>
    <border>
      <left style="thin">
        <color indexed="64"/>
      </left>
      <right/>
      <top style="double">
        <color auto="1"/>
      </top>
      <bottom style="hair">
        <color auto="1"/>
      </bottom>
      <diagonal/>
    </border>
    <border>
      <left style="thin">
        <color indexed="64"/>
      </left>
      <right style="hair">
        <color auto="1"/>
      </right>
      <top style="hair">
        <color auto="1"/>
      </top>
      <bottom style="thin">
        <color indexed="64"/>
      </bottom>
      <diagonal/>
    </border>
    <border>
      <left style="double">
        <color auto="1"/>
      </left>
      <right/>
      <top style="thin">
        <color indexed="64"/>
      </top>
      <bottom style="hair">
        <color auto="1"/>
      </bottom>
      <diagonal/>
    </border>
    <border>
      <left style="thin">
        <color indexed="64"/>
      </left>
      <right style="hair">
        <color auto="1"/>
      </right>
      <top/>
      <bottom style="hair">
        <color auto="1"/>
      </bottom>
      <diagonal/>
    </border>
    <border>
      <left style="thin">
        <color indexed="64"/>
      </left>
      <right style="hair">
        <color auto="1"/>
      </right>
      <top style="hair">
        <color auto="1"/>
      </top>
      <bottom style="hair">
        <color auto="1"/>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hair">
        <color rgb="FF000000"/>
      </bottom>
      <diagonal/>
    </border>
    <border>
      <left style="double">
        <color auto="1"/>
      </left>
      <right/>
      <top/>
      <bottom style="double">
        <color indexed="64"/>
      </bottom>
      <diagonal/>
    </border>
    <border>
      <left style="double">
        <color rgb="FF000000"/>
      </left>
      <right style="double">
        <color rgb="FF000000"/>
      </right>
      <top style="double">
        <color rgb="FF000000"/>
      </top>
      <bottom style="hair">
        <color rgb="FF000000"/>
      </bottom>
      <diagonal/>
    </border>
    <border>
      <left style="double">
        <color rgb="FF000000"/>
      </left>
      <right style="double">
        <color rgb="FF000000"/>
      </right>
      <top style="hair">
        <color rgb="FF000000"/>
      </top>
      <bottom style="hair">
        <color rgb="FF000000"/>
      </bottom>
      <diagonal/>
    </border>
    <border>
      <left style="double">
        <color rgb="FF000000"/>
      </left>
      <right style="double">
        <color rgb="FF000000"/>
      </right>
      <top style="hair">
        <color rgb="FF000000"/>
      </top>
      <bottom style="double">
        <color rgb="FF000000"/>
      </bottom>
      <diagonal/>
    </border>
    <border>
      <left style="double">
        <color rgb="FF000000"/>
      </left>
      <right style="thin">
        <color rgb="FF000000"/>
      </right>
      <top style="double">
        <color rgb="FF000000"/>
      </top>
      <bottom style="thin">
        <color rgb="FF000000"/>
      </bottom>
      <diagonal/>
    </border>
    <border>
      <left style="thin">
        <color rgb="FF000000"/>
      </left>
      <right style="thin">
        <color rgb="FF000000"/>
      </right>
      <top style="double">
        <color rgb="FF000000"/>
      </top>
      <bottom style="thin">
        <color rgb="FF000000"/>
      </bottom>
      <diagonal/>
    </border>
    <border>
      <left style="thin">
        <color rgb="FF000000"/>
      </left>
      <right style="double">
        <color rgb="FF000000"/>
      </right>
      <top style="double">
        <color rgb="FF000000"/>
      </top>
      <bottom style="thin">
        <color rgb="FF000000"/>
      </bottom>
      <diagonal/>
    </border>
    <border>
      <left style="double">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double">
        <color rgb="FF000000"/>
      </right>
      <top style="thin">
        <color rgb="FF000000"/>
      </top>
      <bottom style="double">
        <color rgb="FF000000"/>
      </bottom>
      <diagonal/>
    </border>
    <border>
      <left style="double">
        <color rgb="FF000000"/>
      </left>
      <right style="thin">
        <color rgb="FF000000"/>
      </right>
      <top style="thin">
        <color rgb="FF000000"/>
      </top>
      <bottom style="thin">
        <color rgb="FF000000"/>
      </bottom>
      <diagonal/>
    </border>
    <border>
      <left style="thin">
        <color rgb="FF000000"/>
      </left>
      <right style="double">
        <color rgb="FF000000"/>
      </right>
      <top style="thin">
        <color rgb="FF000000"/>
      </top>
      <bottom style="thin">
        <color rgb="FF000000"/>
      </bottom>
      <diagonal/>
    </border>
    <border>
      <left style="hair">
        <color auto="1"/>
      </left>
      <right/>
      <top style="medium">
        <color auto="1"/>
      </top>
      <bottom style="hair">
        <color auto="1"/>
      </bottom>
      <diagonal/>
    </border>
    <border>
      <left/>
      <right style="dotted">
        <color auto="1"/>
      </right>
      <top/>
      <bottom style="dotted">
        <color auto="1"/>
      </bottom>
      <diagonal/>
    </border>
    <border>
      <left style="dotted">
        <color auto="1"/>
      </left>
      <right style="dotted">
        <color auto="1"/>
      </right>
      <top/>
      <bottom style="dotted">
        <color auto="1"/>
      </bottom>
      <diagonal/>
    </border>
    <border>
      <left style="dotted">
        <color auto="1"/>
      </left>
      <right/>
      <top/>
      <bottom style="dotted">
        <color auto="1"/>
      </bottom>
      <diagonal/>
    </border>
    <border>
      <left style="dotted">
        <color auto="1"/>
      </left>
      <right style="double">
        <color auto="1"/>
      </right>
      <top/>
      <bottom style="dotted">
        <color auto="1"/>
      </bottom>
      <diagonal/>
    </border>
    <border>
      <left style="double">
        <color auto="1"/>
      </left>
      <right style="dotted">
        <color auto="1"/>
      </right>
      <top/>
      <bottom style="dotted">
        <color auto="1"/>
      </bottom>
      <diagonal/>
    </border>
    <border>
      <left/>
      <right style="dotted">
        <color auto="1"/>
      </right>
      <top style="dotted">
        <color auto="1"/>
      </top>
      <bottom style="dotted">
        <color auto="1"/>
      </bottom>
      <diagonal/>
    </border>
    <border>
      <left style="double">
        <color auto="1"/>
      </left>
      <right style="dotted">
        <color auto="1"/>
      </right>
      <top style="dotted">
        <color auto="1"/>
      </top>
      <bottom style="dotted">
        <color auto="1"/>
      </bottom>
      <diagonal/>
    </border>
    <border>
      <left style="dotted">
        <color auto="1"/>
      </left>
      <right style="dotted">
        <color auto="1"/>
      </right>
      <top style="dotted">
        <color auto="1"/>
      </top>
      <bottom style="dotted">
        <color auto="1"/>
      </bottom>
      <diagonal/>
    </border>
    <border>
      <left style="dotted">
        <color auto="1"/>
      </left>
      <right style="double">
        <color auto="1"/>
      </right>
      <top style="dotted">
        <color auto="1"/>
      </top>
      <bottom style="dotted">
        <color auto="1"/>
      </bottom>
      <diagonal/>
    </border>
    <border>
      <left/>
      <right style="dotted">
        <color auto="1"/>
      </right>
      <top style="dotted">
        <color auto="1"/>
      </top>
      <bottom style="thin">
        <color indexed="64"/>
      </bottom>
      <diagonal/>
    </border>
    <border>
      <left style="dotted">
        <color auto="1"/>
      </left>
      <right style="dotted">
        <color auto="1"/>
      </right>
      <top style="dotted">
        <color auto="1"/>
      </top>
      <bottom style="thin">
        <color auto="1"/>
      </bottom>
      <diagonal/>
    </border>
    <border>
      <left style="dotted">
        <color auto="1"/>
      </left>
      <right/>
      <top style="dotted">
        <color auto="1"/>
      </top>
      <bottom style="thin">
        <color indexed="64"/>
      </bottom>
      <diagonal/>
    </border>
    <border>
      <left style="dotted">
        <color auto="1"/>
      </left>
      <right style="double">
        <color auto="1"/>
      </right>
      <top style="dotted">
        <color auto="1"/>
      </top>
      <bottom style="thin">
        <color auto="1"/>
      </bottom>
      <diagonal/>
    </border>
    <border>
      <left style="double">
        <color auto="1"/>
      </left>
      <right style="dotted">
        <color auto="1"/>
      </right>
      <top style="dotted">
        <color auto="1"/>
      </top>
      <bottom style="thin">
        <color auto="1"/>
      </bottom>
      <diagonal/>
    </border>
    <border>
      <left/>
      <right style="double">
        <color auto="1"/>
      </right>
      <top/>
      <bottom style="double">
        <color auto="1"/>
      </bottom>
      <diagonal/>
    </border>
    <border>
      <left/>
      <right/>
      <top/>
      <bottom style="dotted">
        <color auto="1"/>
      </bottom>
      <diagonal/>
    </border>
    <border>
      <left/>
      <right/>
      <top style="dotted">
        <color auto="1"/>
      </top>
      <bottom style="thin">
        <color auto="1"/>
      </bottom>
      <diagonal/>
    </border>
    <border>
      <left style="double">
        <color auto="1"/>
      </left>
      <right style="thin">
        <color indexed="64"/>
      </right>
      <top style="double">
        <color auto="1"/>
      </top>
      <bottom/>
      <diagonal/>
    </border>
    <border>
      <left style="double">
        <color auto="1"/>
      </left>
      <right style="thin">
        <color indexed="64"/>
      </right>
      <top/>
      <bottom style="thin">
        <color indexed="64"/>
      </bottom>
      <diagonal/>
    </border>
  </borders>
  <cellStyleXfs count="110">
    <xf numFmtId="0" fontId="0" fillId="0" borderId="0"/>
    <xf numFmtId="43" fontId="3" fillId="0" borderId="0" applyFont="0" applyFill="0" applyBorder="0" applyAlignment="0" applyProtection="0"/>
    <xf numFmtId="44" fontId="3" fillId="0" borderId="0" applyFont="0" applyFill="0" applyBorder="0" applyAlignment="0" applyProtection="0"/>
    <xf numFmtId="0" fontId="4" fillId="0" borderId="0" applyNumberFormat="0" applyBorder="0">
      <alignment horizontal="centerContinuous" vertical="center"/>
    </xf>
    <xf numFmtId="0" fontId="6" fillId="0" borderId="0" applyFill="0" applyBorder="0" applyProtection="0"/>
    <xf numFmtId="0" fontId="6" fillId="0" borderId="0" applyFill="0" applyBorder="0" applyProtection="0">
      <alignment horizontal="right"/>
    </xf>
    <xf numFmtId="0" fontId="6" fillId="0" borderId="0" applyFill="0" applyBorder="0" applyProtection="0">
      <alignment horizontal="left"/>
    </xf>
    <xf numFmtId="164" fontId="6" fillId="0" borderId="0" applyFill="0" applyBorder="0" applyProtection="0">
      <alignment horizontal="left"/>
    </xf>
    <xf numFmtId="0" fontId="7" fillId="0" borderId="1" applyFill="0" applyBorder="0" applyProtection="0">
      <alignment horizontal="center"/>
    </xf>
    <xf numFmtId="0" fontId="8" fillId="0" borderId="2" applyFill="0" applyBorder="0" applyProtection="0"/>
    <xf numFmtId="0" fontId="7" fillId="0" borderId="4" applyFill="0" applyBorder="0" applyProtection="0"/>
    <xf numFmtId="37" fontId="7" fillId="0" borderId="2" applyFill="0" applyBorder="0" applyProtection="0"/>
    <xf numFmtId="0" fontId="7" fillId="0" borderId="2" applyFill="0" applyBorder="0" applyProtection="0">
      <alignment horizontal="centerContinuous"/>
    </xf>
    <xf numFmtId="5" fontId="7" fillId="0" borderId="2" applyFill="0" applyBorder="0" applyProtection="0"/>
    <xf numFmtId="0" fontId="7" fillId="0" borderId="4" applyFill="0" applyBorder="0" applyProtection="0"/>
    <xf numFmtId="2" fontId="7" fillId="0" borderId="4" applyFill="0" applyBorder="0" applyProtection="0"/>
    <xf numFmtId="5" fontId="7" fillId="0" borderId="2" applyFill="0" applyBorder="0" applyProtection="0"/>
    <xf numFmtId="37" fontId="7" fillId="0" borderId="4"/>
    <xf numFmtId="37" fontId="15" fillId="0" borderId="0"/>
    <xf numFmtId="0" fontId="8" fillId="0" borderId="10" applyFill="0" applyBorder="0" applyProtection="0">
      <alignment horizontal="centerContinuous"/>
    </xf>
    <xf numFmtId="9" fontId="3" fillId="0" borderId="0" applyFont="0" applyFill="0" applyBorder="0" applyAlignment="0" applyProtection="0"/>
    <xf numFmtId="0" fontId="15" fillId="0" borderId="0"/>
    <xf numFmtId="37" fontId="7" fillId="0" borderId="4"/>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3" fontId="55" fillId="0" borderId="0" applyFont="0" applyFill="0" applyBorder="0" applyAlignment="0" applyProtection="0">
      <alignment horizontal="center"/>
    </xf>
    <xf numFmtId="44" fontId="15" fillId="0" borderId="0" applyFont="0" applyFill="0" applyBorder="0" applyAlignment="0" applyProtection="0"/>
    <xf numFmtId="168" fontId="55"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169" fontId="56" fillId="0" borderId="0">
      <protection locked="0"/>
    </xf>
    <xf numFmtId="169" fontId="56" fillId="0" borderId="0">
      <protection locked="0"/>
    </xf>
    <xf numFmtId="169" fontId="56" fillId="0" borderId="0">
      <protection locked="0"/>
    </xf>
    <xf numFmtId="169" fontId="56" fillId="0" borderId="0">
      <protection locked="0"/>
    </xf>
    <xf numFmtId="169" fontId="57" fillId="0" borderId="0">
      <protection locked="0"/>
    </xf>
    <xf numFmtId="169" fontId="57" fillId="0" borderId="0">
      <protection locked="0"/>
    </xf>
    <xf numFmtId="169" fontId="56" fillId="0" borderId="0">
      <protection locked="0"/>
    </xf>
    <xf numFmtId="169" fontId="56" fillId="0" borderId="0">
      <protection locked="0"/>
    </xf>
    <xf numFmtId="169" fontId="56" fillId="0" borderId="0">
      <protection locked="0"/>
    </xf>
    <xf numFmtId="169" fontId="56" fillId="0" borderId="0">
      <protection locked="0"/>
    </xf>
    <xf numFmtId="169" fontId="56" fillId="0" borderId="0">
      <protection locked="0"/>
    </xf>
    <xf numFmtId="169" fontId="56" fillId="0" borderId="0">
      <protection locked="0"/>
    </xf>
    <xf numFmtId="169" fontId="57" fillId="0" borderId="0">
      <protection locked="0"/>
    </xf>
    <xf numFmtId="169" fontId="57" fillId="0" borderId="0">
      <protection locked="0"/>
    </xf>
    <xf numFmtId="2" fontId="55" fillId="0" borderId="0" applyFont="0" applyFill="0" applyBorder="0" applyAlignment="0" applyProtection="0"/>
    <xf numFmtId="2" fontId="55" fillId="0" borderId="0" applyFont="0" applyFill="0" applyBorder="0" applyAlignment="0" applyProtection="0"/>
    <xf numFmtId="170" fontId="58" fillId="0" borderId="0"/>
    <xf numFmtId="171" fontId="58" fillId="0" borderId="0"/>
    <xf numFmtId="172" fontId="58" fillId="0" borderId="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protection locked="0"/>
    </xf>
    <xf numFmtId="0" fontId="61" fillId="0" borderId="0">
      <protection locked="0"/>
    </xf>
    <xf numFmtId="0" fontId="62" fillId="0" borderId="0" applyNumberFormat="0" applyFill="0" applyBorder="0" applyAlignment="0" applyProtection="0">
      <alignment vertical="top"/>
      <protection locked="0"/>
    </xf>
    <xf numFmtId="0" fontId="7" fillId="0" borderId="1" applyFill="0" applyBorder="0" applyProtection="0">
      <alignment horizontal="center"/>
    </xf>
    <xf numFmtId="0" fontId="8" fillId="0" borderId="10" applyFill="0" applyBorder="0" applyProtection="0">
      <alignment horizontal="centerContinuous"/>
    </xf>
    <xf numFmtId="0" fontId="14" fillId="0" borderId="0"/>
    <xf numFmtId="0" fontId="63" fillId="8" borderId="0"/>
    <xf numFmtId="0" fontId="14" fillId="0" borderId="0"/>
    <xf numFmtId="0" fontId="3" fillId="0" borderId="0"/>
    <xf numFmtId="0" fontId="15" fillId="0" borderId="0"/>
    <xf numFmtId="0" fontId="15" fillId="0" borderId="0"/>
    <xf numFmtId="0" fontId="15" fillId="0" borderId="0"/>
    <xf numFmtId="0" fontId="58" fillId="0" borderId="0"/>
    <xf numFmtId="0" fontId="15" fillId="0" borderId="0"/>
    <xf numFmtId="2" fontId="7" fillId="0" borderId="4" applyFill="0" applyBorder="0" applyProtection="0"/>
    <xf numFmtId="9" fontId="15" fillId="0" borderId="0" applyFont="0" applyFill="0" applyBorder="0" applyAlignment="0" applyProtection="0"/>
    <xf numFmtId="0" fontId="64" fillId="0" borderId="0" applyNumberFormat="0" applyBorder="0" applyAlignment="0"/>
    <xf numFmtId="0" fontId="58" fillId="0" borderId="0"/>
    <xf numFmtId="0" fontId="65" fillId="0" borderId="0" applyNumberFormat="0" applyBorder="0" applyAlignment="0"/>
    <xf numFmtId="0" fontId="66" fillId="0" borderId="0"/>
    <xf numFmtId="0" fontId="67" fillId="0" borderId="0" applyNumberFormat="0" applyBorder="0" applyAlignment="0"/>
    <xf numFmtId="0" fontId="68" fillId="0" borderId="0"/>
    <xf numFmtId="0" fontId="7" fillId="0" borderId="4" applyFill="0" applyBorder="0" applyProtection="0"/>
    <xf numFmtId="0" fontId="55" fillId="0" borderId="70" applyNumberFormat="0" applyFont="0" applyFill="0" applyAlignment="0" applyProtection="0"/>
    <xf numFmtId="0" fontId="55" fillId="0" borderId="70" applyNumberFormat="0" applyFont="0" applyFill="0" applyAlignment="0" applyProtection="0"/>
    <xf numFmtId="0" fontId="7" fillId="0" borderId="0" applyBorder="0"/>
    <xf numFmtId="9" fontId="7" fillId="0" borderId="0" applyFont="0" applyFill="0" applyBorder="0" applyAlignment="0" applyProtection="0"/>
    <xf numFmtId="7" fontId="7" fillId="0" borderId="4" applyFill="0" applyBorder="0" applyProtection="0"/>
    <xf numFmtId="164" fontId="6" fillId="0" borderId="0" applyFill="0" applyBorder="0" applyProtection="0">
      <alignment horizontal="center"/>
    </xf>
    <xf numFmtId="0" fontId="8" fillId="0" borderId="4" applyFill="0" applyBorder="0" applyProtection="0">
      <alignment horizontal="center"/>
    </xf>
    <xf numFmtId="0" fontId="8" fillId="0" borderId="4" applyFill="0" applyBorder="0" applyProtection="0">
      <alignment horizontal="center" wrapText="1"/>
    </xf>
    <xf numFmtId="0" fontId="7" fillId="0" borderId="4" applyFill="0" applyBorder="0" applyProtection="0">
      <alignment horizontal="center" vertical="center"/>
    </xf>
    <xf numFmtId="10" fontId="7" fillId="0" borderId="4" applyFill="0" applyBorder="0" applyProtection="0"/>
    <xf numFmtId="10" fontId="7" fillId="0" borderId="4" applyFill="0" applyBorder="0" applyProtection="0"/>
    <xf numFmtId="0" fontId="7" fillId="11" borderId="0" applyNumberFormat="0" applyFont="0" applyBorder="0" applyAlignment="0" applyProtection="0"/>
    <xf numFmtId="0" fontId="7" fillId="0" borderId="4" applyFill="0" applyBorder="0" applyProtection="0">
      <alignment horizontal="center"/>
    </xf>
    <xf numFmtId="0" fontId="1" fillId="0" borderId="0"/>
  </cellStyleXfs>
  <cellXfs count="1070">
    <xf numFmtId="0" fontId="0" fillId="0" borderId="0" xfId="0"/>
    <xf numFmtId="0" fontId="0" fillId="0" borderId="0" xfId="0" applyProtection="1">
      <protection locked="0"/>
    </xf>
    <xf numFmtId="0" fontId="0" fillId="0" borderId="0" xfId="0" applyAlignment="1" applyProtection="1">
      <alignment wrapText="1"/>
      <protection locked="0"/>
    </xf>
    <xf numFmtId="43" fontId="0" fillId="0" borderId="0" xfId="1" applyFont="1" applyProtection="1">
      <protection locked="0"/>
    </xf>
    <xf numFmtId="10" fontId="9" fillId="2" borderId="0" xfId="0" applyNumberFormat="1" applyFont="1" applyFill="1" applyAlignment="1" applyProtection="1">
      <alignment vertical="center" wrapText="1"/>
      <protection locked="0"/>
    </xf>
    <xf numFmtId="10" fontId="0" fillId="2" borderId="0" xfId="0" applyNumberFormat="1" applyFill="1" applyAlignment="1" applyProtection="1">
      <alignment vertical="center" wrapText="1"/>
      <protection locked="0"/>
    </xf>
    <xf numFmtId="0" fontId="23" fillId="2" borderId="2" xfId="10" applyFont="1" applyFill="1" applyBorder="1"/>
    <xf numFmtId="0" fontId="22" fillId="2" borderId="3" xfId="0" applyFont="1" applyFill="1" applyBorder="1"/>
    <xf numFmtId="0" fontId="17" fillId="2" borderId="2" xfId="10" applyFont="1" applyFill="1" applyBorder="1"/>
    <xf numFmtId="7" fontId="22" fillId="2" borderId="3" xfId="0" applyNumberFormat="1" applyFont="1" applyFill="1" applyBorder="1"/>
    <xf numFmtId="43" fontId="23" fillId="7" borderId="24" xfId="1" applyFont="1" applyFill="1" applyBorder="1" applyProtection="1">
      <protection locked="0"/>
    </xf>
    <xf numFmtId="43" fontId="23" fillId="7" borderId="16" xfId="1" applyFont="1" applyFill="1" applyBorder="1" applyAlignment="1" applyProtection="1">
      <alignment horizontal="centerContinuous"/>
      <protection locked="0"/>
    </xf>
    <xf numFmtId="43" fontId="22" fillId="0" borderId="0" xfId="1" applyFont="1" applyProtection="1">
      <protection locked="0"/>
    </xf>
    <xf numFmtId="0" fontId="22" fillId="0" borderId="0" xfId="0" applyFont="1" applyProtection="1">
      <protection locked="0"/>
    </xf>
    <xf numFmtId="0" fontId="22" fillId="2" borderId="0" xfId="0" applyFont="1" applyFill="1" applyProtection="1">
      <protection locked="0"/>
    </xf>
    <xf numFmtId="0" fontId="0" fillId="2" borderId="0" xfId="0" applyFill="1" applyProtection="1">
      <protection locked="0"/>
    </xf>
    <xf numFmtId="49" fontId="19" fillId="6" borderId="48" xfId="1" applyNumberFormat="1" applyFont="1" applyFill="1" applyBorder="1" applyAlignment="1" applyProtection="1">
      <alignment horizontal="center" wrapText="1"/>
      <protection locked="0"/>
    </xf>
    <xf numFmtId="49" fontId="19" fillId="6" borderId="49" xfId="1" applyNumberFormat="1" applyFont="1" applyFill="1" applyBorder="1" applyAlignment="1" applyProtection="1">
      <alignment horizontal="center" wrapText="1"/>
      <protection locked="0"/>
    </xf>
    <xf numFmtId="49" fontId="19" fillId="6" borderId="102" xfId="1" applyNumberFormat="1" applyFont="1" applyFill="1" applyBorder="1" applyAlignment="1" applyProtection="1">
      <alignment horizontal="center" wrapText="1"/>
      <protection locked="0"/>
    </xf>
    <xf numFmtId="49" fontId="19" fillId="6" borderId="50" xfId="1" applyNumberFormat="1" applyFont="1" applyFill="1" applyBorder="1" applyAlignment="1" applyProtection="1">
      <alignment horizontal="center" wrapText="1"/>
      <protection locked="0"/>
    </xf>
    <xf numFmtId="49" fontId="19" fillId="6" borderId="56" xfId="1" applyNumberFormat="1" applyFont="1" applyFill="1" applyBorder="1" applyAlignment="1" applyProtection="1">
      <alignment horizontal="center" wrapText="1"/>
      <protection locked="0"/>
    </xf>
    <xf numFmtId="0" fontId="7" fillId="0" borderId="110" xfId="14" applyBorder="1" applyProtection="1">
      <protection locked="0"/>
    </xf>
    <xf numFmtId="0" fontId="7" fillId="0" borderId="64" xfId="14" applyBorder="1" applyProtection="1">
      <protection locked="0"/>
    </xf>
    <xf numFmtId="0" fontId="7" fillId="0" borderId="91" xfId="14" applyBorder="1" applyProtection="1">
      <protection locked="0"/>
    </xf>
    <xf numFmtId="0" fontId="0" fillId="0" borderId="8" xfId="0" applyBorder="1" applyProtection="1">
      <protection locked="0"/>
    </xf>
    <xf numFmtId="0" fontId="32" fillId="0" borderId="8" xfId="0" applyFont="1" applyBorder="1" applyProtection="1">
      <protection locked="0"/>
    </xf>
    <xf numFmtId="0" fontId="40" fillId="0" borderId="0" xfId="0" applyFont="1" applyProtection="1">
      <protection locked="0"/>
    </xf>
    <xf numFmtId="0" fontId="21" fillId="0" borderId="0" xfId="0" applyFont="1" applyProtection="1">
      <protection locked="0"/>
    </xf>
    <xf numFmtId="0" fontId="7" fillId="0" borderId="114" xfId="14" applyBorder="1" applyProtection="1">
      <protection locked="0"/>
    </xf>
    <xf numFmtId="0" fontId="7" fillId="0" borderId="68" xfId="14" applyBorder="1" applyProtection="1">
      <protection locked="0"/>
    </xf>
    <xf numFmtId="0" fontId="7" fillId="0" borderId="115" xfId="14" applyBorder="1" applyProtection="1">
      <protection locked="0"/>
    </xf>
    <xf numFmtId="0" fontId="7" fillId="0" borderId="116" xfId="14" applyBorder="1" applyProtection="1">
      <protection locked="0"/>
    </xf>
    <xf numFmtId="0" fontId="7" fillId="0" borderId="67" xfId="14" applyBorder="1" applyProtection="1">
      <protection locked="0"/>
    </xf>
    <xf numFmtId="0" fontId="7" fillId="0" borderId="117" xfId="14" applyBorder="1" applyProtection="1">
      <protection locked="0"/>
    </xf>
    <xf numFmtId="0" fontId="48" fillId="0" borderId="0" xfId="0" applyFont="1" applyProtection="1">
      <protection locked="0"/>
    </xf>
    <xf numFmtId="0" fontId="7" fillId="6" borderId="8" xfId="12" applyFill="1" applyBorder="1">
      <alignment horizontal="centerContinuous"/>
    </xf>
    <xf numFmtId="0" fontId="7" fillId="6" borderId="5" xfId="12" applyFill="1" applyBorder="1">
      <alignment horizontal="centerContinuous"/>
    </xf>
    <xf numFmtId="0" fontId="7" fillId="6" borderId="9" xfId="8" applyFill="1" applyBorder="1">
      <alignment horizontal="center"/>
    </xf>
    <xf numFmtId="0" fontId="7" fillId="6" borderId="10" xfId="8" applyFill="1" applyBorder="1">
      <alignment horizontal="center"/>
    </xf>
    <xf numFmtId="43" fontId="7" fillId="7" borderId="3" xfId="1" applyFont="1" applyFill="1" applyBorder="1" applyProtection="1">
      <protection locked="0"/>
    </xf>
    <xf numFmtId="43" fontId="7" fillId="7" borderId="6" xfId="1" applyFont="1" applyFill="1" applyBorder="1" applyProtection="1">
      <protection locked="0"/>
    </xf>
    <xf numFmtId="43" fontId="7" fillId="7" borderId="4" xfId="1" applyFont="1" applyFill="1" applyBorder="1" applyProtection="1">
      <protection locked="0"/>
    </xf>
    <xf numFmtId="167" fontId="7" fillId="7" borderId="3" xfId="1" applyNumberFormat="1" applyFont="1" applyFill="1" applyBorder="1" applyProtection="1">
      <protection locked="0"/>
    </xf>
    <xf numFmtId="0" fontId="7" fillId="6" borderId="16" xfId="8" applyFill="1" applyBorder="1" applyProtection="1">
      <alignment horizontal="center"/>
      <protection locked="0"/>
    </xf>
    <xf numFmtId="0" fontId="7" fillId="6" borderId="113" xfId="8" applyFill="1" applyBorder="1" applyProtection="1">
      <alignment horizontal="center"/>
      <protection locked="0"/>
    </xf>
    <xf numFmtId="0" fontId="7" fillId="0" borderId="0" xfId="0" applyFont="1" applyProtection="1">
      <protection locked="0"/>
    </xf>
    <xf numFmtId="0" fontId="23" fillId="0" borderId="0" xfId="0" applyFont="1" applyAlignment="1" applyProtection="1">
      <alignment horizontal="center"/>
      <protection locked="0"/>
    </xf>
    <xf numFmtId="0" fontId="52" fillId="0" borderId="0" xfId="0" applyFont="1" applyProtection="1">
      <protection locked="0"/>
    </xf>
    <xf numFmtId="0" fontId="52" fillId="0" borderId="0" xfId="0" applyFont="1" applyAlignment="1" applyProtection="1">
      <alignment horizontal="center" vertical="center"/>
      <protection locked="0"/>
    </xf>
    <xf numFmtId="0" fontId="52" fillId="0" borderId="8" xfId="0" applyFont="1" applyBorder="1" applyAlignment="1" applyProtection="1">
      <alignment horizontal="center" vertical="center"/>
      <protection locked="0"/>
    </xf>
    <xf numFmtId="0" fontId="26" fillId="0" borderId="0" xfId="0" applyFont="1" applyProtection="1">
      <protection locked="0"/>
    </xf>
    <xf numFmtId="0" fontId="5" fillId="0" borderId="0" xfId="0" applyFont="1" applyAlignment="1">
      <alignment horizontal="centerContinuous"/>
    </xf>
    <xf numFmtId="0" fontId="5" fillId="0" borderId="0" xfId="0" applyFont="1" applyAlignment="1" applyProtection="1">
      <alignment horizontal="centerContinuous"/>
      <protection locked="0"/>
    </xf>
    <xf numFmtId="0" fontId="15" fillId="2" borderId="0" xfId="0" applyFont="1" applyFill="1"/>
    <xf numFmtId="0" fontId="15" fillId="2" borderId="0" xfId="0" applyFont="1" applyFill="1" applyProtection="1">
      <protection locked="0"/>
    </xf>
    <xf numFmtId="0" fontId="15" fillId="2" borderId="149" xfId="0" applyFont="1" applyFill="1" applyBorder="1" applyProtection="1">
      <protection locked="0"/>
    </xf>
    <xf numFmtId="0" fontId="15" fillId="2" borderId="150" xfId="0" applyFont="1" applyFill="1" applyBorder="1" applyProtection="1">
      <protection locked="0"/>
    </xf>
    <xf numFmtId="0" fontId="15" fillId="2" borderId="151" xfId="0" applyFont="1" applyFill="1" applyBorder="1" applyProtection="1">
      <protection locked="0"/>
    </xf>
    <xf numFmtId="0" fontId="5" fillId="2" borderId="0" xfId="0" applyFont="1" applyFill="1" applyProtection="1">
      <protection locked="0"/>
    </xf>
    <xf numFmtId="0" fontId="5" fillId="2" borderId="0" xfId="0" applyFont="1" applyFill="1"/>
    <xf numFmtId="0" fontId="15" fillId="2" borderId="152" xfId="0" applyFont="1" applyFill="1" applyBorder="1" applyProtection="1">
      <protection locked="0"/>
    </xf>
    <xf numFmtId="0" fontId="15" fillId="2" borderId="153" xfId="0" applyFont="1" applyFill="1" applyBorder="1"/>
    <xf numFmtId="0" fontId="15" fillId="2" borderId="12" xfId="0" applyFont="1" applyFill="1" applyBorder="1"/>
    <xf numFmtId="0" fontId="15" fillId="2" borderId="11" xfId="0" applyFont="1" applyFill="1" applyBorder="1"/>
    <xf numFmtId="0" fontId="15" fillId="2" borderId="7" xfId="0" applyFont="1" applyFill="1" applyBorder="1"/>
    <xf numFmtId="0" fontId="15" fillId="2" borderId="13" xfId="0" applyFont="1" applyFill="1" applyBorder="1"/>
    <xf numFmtId="0" fontId="15" fillId="2" borderId="15" xfId="0" applyFont="1" applyFill="1" applyBorder="1"/>
    <xf numFmtId="0" fontId="15" fillId="2" borderId="10" xfId="0" applyFont="1" applyFill="1" applyBorder="1"/>
    <xf numFmtId="0" fontId="15" fillId="2" borderId="8" xfId="0" applyFont="1" applyFill="1" applyBorder="1"/>
    <xf numFmtId="0" fontId="15" fillId="2" borderId="5" xfId="0" applyFont="1" applyFill="1" applyBorder="1"/>
    <xf numFmtId="0" fontId="15" fillId="2" borderId="0" xfId="0" applyFont="1" applyFill="1" applyAlignment="1" applyProtection="1">
      <alignment horizontal="center" vertical="center"/>
      <protection locked="0"/>
    </xf>
    <xf numFmtId="0" fontId="75" fillId="2" borderId="12" xfId="0" applyFont="1" applyFill="1" applyBorder="1"/>
    <xf numFmtId="0" fontId="75" fillId="2" borderId="13" xfId="0" applyFont="1" applyFill="1" applyBorder="1"/>
    <xf numFmtId="0" fontId="75" fillId="2" borderId="0" xfId="0" applyFont="1" applyFill="1"/>
    <xf numFmtId="0" fontId="15" fillId="2" borderId="154" xfId="0" applyFont="1" applyFill="1" applyBorder="1" applyProtection="1">
      <protection locked="0"/>
    </xf>
    <xf numFmtId="0" fontId="15" fillId="2" borderId="155" xfId="0" applyFont="1" applyFill="1" applyBorder="1"/>
    <xf numFmtId="0" fontId="15" fillId="2" borderId="156" xfId="0" applyFont="1" applyFill="1" applyBorder="1"/>
    <xf numFmtId="0" fontId="15" fillId="2" borderId="149" xfId="0" applyFont="1" applyFill="1" applyBorder="1"/>
    <xf numFmtId="0" fontId="15" fillId="2" borderId="151" xfId="0" applyFont="1" applyFill="1" applyBorder="1"/>
    <xf numFmtId="0" fontId="15" fillId="2" borderId="152" xfId="0" applyFont="1" applyFill="1" applyBorder="1"/>
    <xf numFmtId="0" fontId="15" fillId="2" borderId="4" xfId="0" applyFont="1" applyFill="1" applyBorder="1" applyAlignment="1" applyProtection="1">
      <alignment horizontal="center" vertical="center"/>
      <protection locked="0"/>
    </xf>
    <xf numFmtId="0" fontId="15" fillId="2" borderId="145" xfId="0" applyFont="1" applyFill="1" applyBorder="1"/>
    <xf numFmtId="0" fontId="15" fillId="2" borderId="67" xfId="0" applyFont="1" applyFill="1" applyBorder="1"/>
    <xf numFmtId="0" fontId="15" fillId="2" borderId="158" xfId="0" applyFont="1" applyFill="1" applyBorder="1"/>
    <xf numFmtId="0" fontId="15" fillId="2" borderId="154" xfId="0" applyFont="1" applyFill="1" applyBorder="1"/>
    <xf numFmtId="0" fontId="74" fillId="2" borderId="0" xfId="0" applyFont="1" applyFill="1"/>
    <xf numFmtId="43" fontId="23" fillId="7" borderId="159" xfId="1" applyFont="1" applyFill="1" applyBorder="1" applyAlignment="1" applyProtection="1">
      <alignment horizontal="center" wrapText="1"/>
      <protection locked="0"/>
    </xf>
    <xf numFmtId="43" fontId="23" fillId="7" borderId="160" xfId="1" applyFont="1" applyFill="1" applyBorder="1" applyAlignment="1" applyProtection="1">
      <alignment horizontal="center" wrapText="1"/>
      <protection locked="0"/>
    </xf>
    <xf numFmtId="43" fontId="23" fillId="7" borderId="34" xfId="1" applyFont="1" applyFill="1" applyBorder="1" applyAlignment="1" applyProtection="1">
      <alignment horizontal="center" wrapText="1"/>
      <protection locked="0"/>
    </xf>
    <xf numFmtId="43" fontId="23" fillId="7" borderId="42" xfId="1" applyFont="1" applyFill="1" applyBorder="1" applyAlignment="1" applyProtection="1">
      <alignment horizontal="center" wrapText="1"/>
      <protection locked="0"/>
    </xf>
    <xf numFmtId="43" fontId="23" fillId="7" borderId="108" xfId="1" applyFont="1" applyFill="1" applyBorder="1" applyAlignment="1" applyProtection="1">
      <alignment horizontal="center" wrapText="1"/>
      <protection locked="0"/>
    </xf>
    <xf numFmtId="43" fontId="23" fillId="7" borderId="109" xfId="1" applyFont="1" applyFill="1" applyBorder="1" applyAlignment="1" applyProtection="1">
      <alignment horizontal="center" wrapText="1"/>
      <protection locked="0"/>
    </xf>
    <xf numFmtId="43" fontId="23" fillId="7" borderId="25" xfId="1" applyFont="1" applyFill="1" applyBorder="1" applyProtection="1">
      <protection locked="0"/>
    </xf>
    <xf numFmtId="43" fontId="23" fillId="7" borderId="16" xfId="1" applyFont="1" applyFill="1" applyBorder="1" applyProtection="1">
      <protection locked="0"/>
    </xf>
    <xf numFmtId="43" fontId="23" fillId="7" borderId="4" xfId="1" applyFont="1" applyFill="1" applyBorder="1" applyProtection="1">
      <protection locked="0"/>
    </xf>
    <xf numFmtId="43" fontId="6" fillId="7" borderId="98" xfId="1" applyFont="1" applyFill="1" applyBorder="1" applyAlignment="1" applyProtection="1">
      <alignment wrapText="1"/>
      <protection locked="0"/>
    </xf>
    <xf numFmtId="43" fontId="6" fillId="7" borderId="99" xfId="1" applyFont="1" applyFill="1" applyBorder="1" applyProtection="1">
      <protection locked="0"/>
    </xf>
    <xf numFmtId="43" fontId="6" fillId="7" borderId="100" xfId="1" applyFont="1" applyFill="1" applyBorder="1" applyProtection="1">
      <protection locked="0"/>
    </xf>
    <xf numFmtId="43" fontId="14" fillId="7" borderId="109" xfId="0" applyNumberFormat="1" applyFont="1" applyFill="1" applyBorder="1" applyProtection="1">
      <protection locked="0"/>
    </xf>
    <xf numFmtId="43" fontId="14" fillId="7" borderId="108" xfId="0" applyNumberFormat="1" applyFont="1" applyFill="1" applyBorder="1" applyProtection="1">
      <protection locked="0"/>
    </xf>
    <xf numFmtId="43" fontId="14" fillId="7" borderId="112" xfId="0" applyNumberFormat="1" applyFont="1" applyFill="1" applyBorder="1" applyProtection="1">
      <protection locked="0"/>
    </xf>
    <xf numFmtId="43" fontId="14" fillId="7" borderId="42" xfId="0" applyNumberFormat="1" applyFont="1" applyFill="1" applyBorder="1" applyProtection="1">
      <protection locked="0"/>
    </xf>
    <xf numFmtId="43" fontId="14" fillId="7" borderId="34" xfId="0" applyNumberFormat="1" applyFont="1" applyFill="1" applyBorder="1" applyProtection="1">
      <protection locked="0"/>
    </xf>
    <xf numFmtId="43" fontId="14" fillId="7" borderId="52" xfId="0" applyNumberFormat="1" applyFont="1" applyFill="1" applyBorder="1" applyProtection="1">
      <protection locked="0"/>
    </xf>
    <xf numFmtId="41" fontId="14" fillId="7" borderId="107" xfId="0" applyNumberFormat="1" applyFont="1" applyFill="1" applyBorder="1" applyProtection="1">
      <protection locked="0"/>
    </xf>
    <xf numFmtId="41" fontId="14" fillId="7" borderId="33" xfId="0" applyNumberFormat="1" applyFont="1" applyFill="1" applyBorder="1" applyProtection="1">
      <protection locked="0"/>
    </xf>
    <xf numFmtId="41" fontId="14" fillId="7" borderId="108" xfId="0" applyNumberFormat="1" applyFont="1" applyFill="1" applyBorder="1" applyProtection="1">
      <protection locked="0"/>
    </xf>
    <xf numFmtId="41" fontId="14" fillId="7" borderId="34" xfId="0" applyNumberFormat="1" applyFont="1" applyFill="1" applyBorder="1" applyProtection="1">
      <protection locked="0"/>
    </xf>
    <xf numFmtId="41" fontId="14" fillId="7" borderId="111" xfId="0" applyNumberFormat="1" applyFont="1" applyFill="1" applyBorder="1" applyProtection="1">
      <protection locked="0"/>
    </xf>
    <xf numFmtId="41" fontId="14" fillId="7" borderId="54" xfId="0" applyNumberFormat="1" applyFont="1" applyFill="1" applyBorder="1" applyProtection="1">
      <protection locked="0"/>
    </xf>
    <xf numFmtId="0" fontId="24" fillId="0" borderId="2" xfId="10" applyFont="1" applyBorder="1"/>
    <xf numFmtId="0" fontId="17" fillId="0" borderId="2" xfId="10" applyFont="1" applyBorder="1"/>
    <xf numFmtId="0" fontId="23" fillId="0" borderId="2" xfId="10" applyFont="1" applyBorder="1"/>
    <xf numFmtId="43" fontId="22" fillId="7" borderId="46" xfId="1" applyFont="1" applyFill="1" applyBorder="1" applyProtection="1">
      <protection locked="0"/>
    </xf>
    <xf numFmtId="43" fontId="22" fillId="7" borderId="45" xfId="1" applyFont="1" applyFill="1" applyBorder="1" applyProtection="1">
      <protection locked="0"/>
    </xf>
    <xf numFmtId="43" fontId="22" fillId="7" borderId="33" xfId="1" applyFont="1" applyFill="1" applyBorder="1" applyProtection="1">
      <protection locked="0"/>
    </xf>
    <xf numFmtId="43" fontId="22" fillId="7" borderId="34" xfId="1" applyFont="1" applyFill="1" applyBorder="1" applyProtection="1">
      <protection locked="0"/>
    </xf>
    <xf numFmtId="43" fontId="22" fillId="7" borderId="47" xfId="1" applyFont="1" applyFill="1" applyBorder="1" applyProtection="1">
      <protection locked="0"/>
    </xf>
    <xf numFmtId="43" fontId="22" fillId="7" borderId="52" xfId="1" applyFont="1" applyFill="1" applyBorder="1" applyProtection="1">
      <protection locked="0"/>
    </xf>
    <xf numFmtId="43" fontId="22" fillId="7" borderId="42" xfId="1" applyFont="1" applyFill="1" applyBorder="1" applyProtection="1">
      <protection locked="0"/>
    </xf>
    <xf numFmtId="0" fontId="22" fillId="7" borderId="64" xfId="0" applyFont="1" applyFill="1" applyBorder="1" applyProtection="1">
      <protection locked="0"/>
    </xf>
    <xf numFmtId="0" fontId="5" fillId="0" borderId="0" xfId="0" applyFont="1"/>
    <xf numFmtId="0" fontId="48" fillId="0" borderId="0" xfId="0" applyFont="1"/>
    <xf numFmtId="0" fontId="22" fillId="0" borderId="67" xfId="0" applyFont="1" applyBorder="1"/>
    <xf numFmtId="0" fontId="22" fillId="0" borderId="64" xfId="0" applyFont="1" applyBorder="1"/>
    <xf numFmtId="0" fontId="24" fillId="6" borderId="64" xfId="0" applyFont="1" applyFill="1" applyBorder="1"/>
    <xf numFmtId="0" fontId="0" fillId="0" borderId="0" xfId="0" applyAlignment="1">
      <alignment horizontal="centerContinuous"/>
    </xf>
    <xf numFmtId="43" fontId="0" fillId="0" borderId="0" xfId="1" applyFont="1" applyAlignment="1">
      <alignment horizontal="centerContinuous"/>
    </xf>
    <xf numFmtId="43" fontId="5" fillId="0" borderId="0" xfId="1" applyFont="1" applyAlignment="1">
      <alignment horizontal="center"/>
    </xf>
    <xf numFmtId="43" fontId="0" fillId="0" borderId="0" xfId="1" applyFont="1"/>
    <xf numFmtId="43" fontId="29" fillId="0" borderId="0" xfId="1" applyFont="1"/>
    <xf numFmtId="43" fontId="11" fillId="0" borderId="0" xfId="1" applyFont="1"/>
    <xf numFmtId="0" fontId="25" fillId="0" borderId="0" xfId="0" applyFont="1"/>
    <xf numFmtId="0" fontId="18" fillId="0" borderId="0" xfId="0" applyFont="1"/>
    <xf numFmtId="49" fontId="46" fillId="0" borderId="8" xfId="0" applyNumberFormat="1" applyFont="1" applyBorder="1" applyAlignment="1">
      <alignment horizontal="center"/>
    </xf>
    <xf numFmtId="43" fontId="25" fillId="0" borderId="0" xfId="1" applyFont="1" applyAlignment="1">
      <alignment horizontal="right"/>
    </xf>
    <xf numFmtId="49" fontId="46" fillId="0" borderId="8" xfId="1" applyNumberFormat="1" applyFont="1" applyBorder="1" applyAlignment="1">
      <alignment horizontal="center"/>
    </xf>
    <xf numFmtId="49" fontId="21" fillId="7" borderId="123" xfId="1" applyNumberFormat="1" applyFont="1" applyFill="1" applyBorder="1" applyAlignment="1" applyProtection="1">
      <alignment horizontal="center" wrapText="1"/>
      <protection locked="0"/>
    </xf>
    <xf numFmtId="49" fontId="21" fillId="7" borderId="84" xfId="1" applyNumberFormat="1" applyFont="1" applyFill="1" applyBorder="1" applyAlignment="1" applyProtection="1">
      <alignment horizontal="center" wrapText="1"/>
      <protection locked="0"/>
    </xf>
    <xf numFmtId="49" fontId="41" fillId="7" borderId="85" xfId="0" applyNumberFormat="1" applyFont="1" applyFill="1" applyBorder="1" applyAlignment="1" applyProtection="1">
      <alignment horizontal="center" wrapText="1"/>
      <protection locked="0"/>
    </xf>
    <xf numFmtId="43" fontId="23" fillId="7" borderId="161" xfId="1" applyFont="1" applyFill="1" applyBorder="1" applyAlignment="1" applyProtection="1">
      <alignment horizontal="center" wrapText="1"/>
      <protection locked="0"/>
    </xf>
    <xf numFmtId="43" fontId="23" fillId="7" borderId="54" xfId="1" applyFont="1" applyFill="1" applyBorder="1" applyAlignment="1" applyProtection="1">
      <alignment horizontal="center" wrapText="1"/>
      <protection locked="0"/>
    </xf>
    <xf numFmtId="43" fontId="23" fillId="7" borderId="54" xfId="1" applyFont="1" applyFill="1" applyBorder="1" applyProtection="1">
      <protection locked="0"/>
    </xf>
    <xf numFmtId="43" fontId="23" fillId="7" borderId="34" xfId="1" applyFont="1" applyFill="1" applyBorder="1" applyProtection="1">
      <protection locked="0"/>
    </xf>
    <xf numFmtId="43" fontId="23" fillId="7" borderId="42" xfId="1" applyFont="1" applyFill="1" applyBorder="1" applyProtection="1">
      <protection locked="0"/>
    </xf>
    <xf numFmtId="0" fontId="22" fillId="7" borderId="2" xfId="10" applyFont="1" applyFill="1" applyBorder="1" applyProtection="1">
      <protection locked="0"/>
    </xf>
    <xf numFmtId="0" fontId="22" fillId="7" borderId="3" xfId="0" applyFont="1" applyFill="1" applyBorder="1" applyProtection="1">
      <protection locked="0"/>
    </xf>
    <xf numFmtId="0" fontId="0" fillId="0" borderId="0" xfId="0" applyAlignment="1" applyProtection="1">
      <alignment horizontal="centerContinuous"/>
      <protection locked="0"/>
    </xf>
    <xf numFmtId="0" fontId="5" fillId="0" borderId="0" xfId="0" applyFont="1" applyProtection="1">
      <protection locked="0"/>
    </xf>
    <xf numFmtId="43" fontId="28" fillId="0" borderId="0" xfId="1" applyFont="1" applyProtection="1">
      <protection locked="0"/>
    </xf>
    <xf numFmtId="43" fontId="29" fillId="0" borderId="0" xfId="1" applyFont="1" applyProtection="1">
      <protection locked="0"/>
    </xf>
    <xf numFmtId="43" fontId="11" fillId="0" borderId="0" xfId="1" applyFont="1" applyProtection="1">
      <protection locked="0"/>
    </xf>
    <xf numFmtId="0" fontId="18" fillId="0" borderId="0" xfId="0" applyFont="1" applyProtection="1">
      <protection locked="0"/>
    </xf>
    <xf numFmtId="0" fontId="22" fillId="6" borderId="120" xfId="0" applyFont="1" applyFill="1" applyBorder="1" applyAlignment="1" applyProtection="1">
      <alignment horizontal="center"/>
      <protection locked="0"/>
    </xf>
    <xf numFmtId="0" fontId="24" fillId="0" borderId="0" xfId="0" applyFont="1" applyProtection="1">
      <protection locked="0"/>
    </xf>
    <xf numFmtId="0" fontId="49" fillId="0" borderId="0" xfId="0" applyFont="1" applyAlignment="1" applyProtection="1">
      <alignment horizontal="left" wrapText="1"/>
      <protection locked="0"/>
    </xf>
    <xf numFmtId="0" fontId="6" fillId="0" borderId="0" xfId="0" applyFont="1" applyAlignment="1" applyProtection="1">
      <alignment horizontal="left"/>
      <protection locked="0"/>
    </xf>
    <xf numFmtId="0" fontId="7" fillId="0" borderId="0" xfId="0" applyFont="1" applyAlignment="1" applyProtection="1">
      <alignment horizontal="left"/>
      <protection locked="0"/>
    </xf>
    <xf numFmtId="5" fontId="7" fillId="0" borderId="0" xfId="16" applyBorder="1" applyProtection="1">
      <protection locked="0"/>
    </xf>
    <xf numFmtId="0" fontId="8" fillId="0" borderId="0" xfId="9" applyBorder="1" applyProtection="1">
      <protection locked="0"/>
    </xf>
    <xf numFmtId="43" fontId="0" fillId="2" borderId="0" xfId="1" applyFont="1" applyFill="1" applyProtection="1">
      <protection locked="0"/>
    </xf>
    <xf numFmtId="0" fontId="23" fillId="0" borderId="0" xfId="0" applyFont="1" applyAlignment="1" applyProtection="1">
      <alignment horizontal="left"/>
      <protection locked="0"/>
    </xf>
    <xf numFmtId="0" fontId="23" fillId="0" borderId="0" xfId="0" applyFont="1" applyProtection="1">
      <protection locked="0"/>
    </xf>
    <xf numFmtId="49" fontId="51" fillId="0" borderId="0" xfId="0" applyNumberFormat="1" applyFont="1" applyAlignment="1" applyProtection="1">
      <alignment vertical="center"/>
      <protection locked="0"/>
    </xf>
    <xf numFmtId="0" fontId="53" fillId="0" borderId="0" xfId="0" applyFont="1" applyProtection="1">
      <protection locked="0"/>
    </xf>
    <xf numFmtId="43" fontId="53" fillId="0" borderId="0" xfId="1" applyFont="1" applyProtection="1">
      <protection locked="0"/>
    </xf>
    <xf numFmtId="0" fontId="52" fillId="0" borderId="0" xfId="5" applyFont="1" applyProtection="1">
      <alignment horizontal="right"/>
      <protection locked="0"/>
    </xf>
    <xf numFmtId="49" fontId="50" fillId="0" borderId="0" xfId="0" applyNumberFormat="1" applyFont="1" applyAlignment="1" applyProtection="1">
      <alignment vertical="center"/>
      <protection locked="0"/>
    </xf>
    <xf numFmtId="0" fontId="52" fillId="0" borderId="0" xfId="12" applyFont="1" applyBorder="1" applyAlignment="1" applyProtection="1">
      <alignment horizontal="right"/>
      <protection locked="0"/>
    </xf>
    <xf numFmtId="43" fontId="53" fillId="0" borderId="8" xfId="1" applyFont="1" applyBorder="1" applyProtection="1">
      <protection locked="0"/>
    </xf>
    <xf numFmtId="0" fontId="23" fillId="0" borderId="0" xfId="12" applyFont="1" applyBorder="1" applyProtection="1">
      <alignment horizontal="centerContinuous"/>
      <protection locked="0"/>
    </xf>
    <xf numFmtId="49" fontId="51" fillId="0" borderId="0" xfId="0" applyNumberFormat="1" applyFont="1" applyAlignment="1" applyProtection="1">
      <alignment horizontal="left" vertical="center"/>
      <protection locked="0"/>
    </xf>
    <xf numFmtId="43" fontId="28" fillId="0" borderId="0" xfId="1" applyFont="1"/>
    <xf numFmtId="0" fontId="25" fillId="0" borderId="0" xfId="0" applyFont="1" applyAlignment="1">
      <alignment horizontal="right"/>
    </xf>
    <xf numFmtId="0" fontId="46" fillId="0" borderId="8" xfId="0" applyFont="1" applyBorder="1"/>
    <xf numFmtId="0" fontId="0" fillId="6" borderId="119" xfId="0" applyFill="1" applyBorder="1"/>
    <xf numFmtId="0" fontId="23" fillId="6" borderId="40" xfId="0" applyFont="1" applyFill="1" applyBorder="1" applyAlignment="1">
      <alignment horizontal="left" vertical="center"/>
    </xf>
    <xf numFmtId="0" fontId="23" fillId="6" borderId="40" xfId="0" applyFont="1" applyFill="1" applyBorder="1" applyAlignment="1">
      <alignment horizontal="left" wrapText="1"/>
    </xf>
    <xf numFmtId="0" fontId="19" fillId="6" borderId="75" xfId="1" applyNumberFormat="1" applyFont="1" applyFill="1" applyBorder="1" applyAlignment="1">
      <alignment horizontal="center" vertical="center" wrapText="1"/>
    </xf>
    <xf numFmtId="0" fontId="21" fillId="6" borderId="31" xfId="1" applyNumberFormat="1" applyFont="1" applyFill="1" applyBorder="1" applyAlignment="1">
      <alignment horizontal="center" wrapText="1"/>
    </xf>
    <xf numFmtId="0" fontId="0" fillId="6" borderId="120" xfId="0" applyFill="1" applyBorder="1"/>
    <xf numFmtId="0" fontId="23" fillId="6" borderId="68" xfId="0" applyFont="1" applyFill="1" applyBorder="1" applyAlignment="1">
      <alignment horizontal="left" vertical="center"/>
    </xf>
    <xf numFmtId="0" fontId="23" fillId="6" borderId="68" xfId="0" applyFont="1" applyFill="1" applyBorder="1" applyAlignment="1">
      <alignment horizontal="left" wrapText="1"/>
    </xf>
    <xf numFmtId="0" fontId="21" fillId="6" borderId="80" xfId="1" applyNumberFormat="1" applyFont="1" applyFill="1" applyBorder="1" applyAlignment="1">
      <alignment horizontal="center" wrapText="1"/>
    </xf>
    <xf numFmtId="0" fontId="21" fillId="6" borderId="49" xfId="1" applyNumberFormat="1" applyFont="1" applyFill="1" applyBorder="1" applyAlignment="1">
      <alignment horizontal="center" wrapText="1"/>
    </xf>
    <xf numFmtId="0" fontId="22" fillId="6" borderId="120" xfId="0" applyFont="1" applyFill="1" applyBorder="1" applyAlignment="1">
      <alignment horizontal="center"/>
    </xf>
    <xf numFmtId="43" fontId="22" fillId="0" borderId="76" xfId="1" applyFont="1" applyBorder="1"/>
    <xf numFmtId="43" fontId="22" fillId="0" borderId="77" xfId="1" applyFont="1" applyBorder="1"/>
    <xf numFmtId="43" fontId="24" fillId="6" borderId="77" xfId="1" applyFont="1" applyFill="1" applyBorder="1"/>
    <xf numFmtId="43" fontId="24" fillId="6" borderId="34" xfId="1" applyFont="1" applyFill="1" applyBorder="1"/>
    <xf numFmtId="43" fontId="24" fillId="6" borderId="42" xfId="1" applyFont="1" applyFill="1" applyBorder="1"/>
    <xf numFmtId="43" fontId="22" fillId="0" borderId="34" xfId="1" applyFont="1" applyBorder="1"/>
    <xf numFmtId="43" fontId="22" fillId="0" borderId="52" xfId="1" applyFont="1" applyBorder="1"/>
    <xf numFmtId="43" fontId="22" fillId="0" borderId="42" xfId="1" applyFont="1" applyBorder="1"/>
    <xf numFmtId="0" fontId="22" fillId="6" borderId="121" xfId="0" applyFont="1" applyFill="1" applyBorder="1" applyAlignment="1">
      <alignment horizontal="center"/>
    </xf>
    <xf numFmtId="0" fontId="24" fillId="6" borderId="66" xfId="0" applyFont="1" applyFill="1" applyBorder="1"/>
    <xf numFmtId="43" fontId="24" fillId="6" borderId="78" xfId="1" applyFont="1" applyFill="1" applyBorder="1"/>
    <xf numFmtId="43" fontId="24" fillId="6" borderId="43" xfId="1" applyFont="1" applyFill="1" applyBorder="1"/>
    <xf numFmtId="43" fontId="24" fillId="6" borderId="95" xfId="1" applyFont="1" applyFill="1" applyBorder="1"/>
    <xf numFmtId="43" fontId="24" fillId="6" borderId="44" xfId="1" applyFont="1" applyFill="1" applyBorder="1"/>
    <xf numFmtId="43" fontId="22" fillId="0" borderId="45" xfId="1" applyFont="1" applyBorder="1"/>
    <xf numFmtId="43" fontId="22" fillId="0" borderId="51" xfId="1" applyFont="1" applyBorder="1"/>
    <xf numFmtId="43" fontId="22" fillId="0" borderId="47" xfId="1" applyFont="1" applyBorder="1"/>
    <xf numFmtId="0" fontId="69" fillId="0" borderId="0" xfId="0" applyFont="1"/>
    <xf numFmtId="0" fontId="0" fillId="6" borderId="124" xfId="0" applyFill="1" applyBorder="1"/>
    <xf numFmtId="0" fontId="23" fillId="6" borderId="125" xfId="0" applyFont="1" applyFill="1" applyBorder="1" applyAlignment="1">
      <alignment horizontal="left" vertical="center"/>
    </xf>
    <xf numFmtId="0" fontId="23" fillId="6" borderId="125" xfId="0" applyFont="1" applyFill="1" applyBorder="1" applyAlignment="1">
      <alignment horizontal="left" wrapText="1"/>
    </xf>
    <xf numFmtId="0" fontId="19" fillId="9" borderId="126" xfId="1" applyNumberFormat="1" applyFont="1" applyFill="1" applyBorder="1" applyAlignment="1">
      <alignment horizontal="center" vertical="center" wrapText="1"/>
    </xf>
    <xf numFmtId="0" fontId="21" fillId="6" borderId="127" xfId="1" applyNumberFormat="1" applyFont="1" applyFill="1" applyBorder="1" applyAlignment="1">
      <alignment horizontal="center" wrapText="1"/>
    </xf>
    <xf numFmtId="0" fontId="21" fillId="6" borderId="128" xfId="1" applyNumberFormat="1" applyFont="1" applyFill="1" applyBorder="1" applyAlignment="1">
      <alignment horizontal="center" wrapText="1"/>
    </xf>
    <xf numFmtId="0" fontId="0" fillId="6" borderId="129" xfId="0" applyFill="1" applyBorder="1"/>
    <xf numFmtId="0" fontId="21" fillId="6" borderId="130" xfId="1" applyNumberFormat="1" applyFont="1" applyFill="1" applyBorder="1" applyAlignment="1">
      <alignment horizontal="center" wrapText="1"/>
    </xf>
    <xf numFmtId="0" fontId="22" fillId="2" borderId="129" xfId="0" applyFont="1" applyFill="1" applyBorder="1" applyAlignment="1">
      <alignment horizontal="center"/>
    </xf>
    <xf numFmtId="0" fontId="22" fillId="2" borderId="67" xfId="0" applyFont="1" applyFill="1" applyBorder="1"/>
    <xf numFmtId="0" fontId="22" fillId="2" borderId="0" xfId="0" applyFont="1" applyFill="1"/>
    <xf numFmtId="9" fontId="22" fillId="2" borderId="164" xfId="20" applyFont="1" applyFill="1" applyBorder="1"/>
    <xf numFmtId="9" fontId="22" fillId="2" borderId="53" xfId="20" applyFont="1" applyFill="1" applyBorder="1"/>
    <xf numFmtId="0" fontId="22" fillId="2" borderId="64" xfId="0" applyFont="1" applyFill="1" applyBorder="1"/>
    <xf numFmtId="9" fontId="22" fillId="2" borderId="77" xfId="20" applyFont="1" applyFill="1" applyBorder="1"/>
    <xf numFmtId="9" fontId="22" fillId="2" borderId="131" xfId="20" applyFont="1" applyFill="1" applyBorder="1"/>
    <xf numFmtId="0" fontId="22" fillId="2" borderId="132" xfId="0" applyFont="1" applyFill="1" applyBorder="1" applyAlignment="1">
      <alignment horizontal="center"/>
    </xf>
    <xf numFmtId="0" fontId="24" fillId="2" borderId="133" xfId="0" applyFont="1" applyFill="1" applyBorder="1"/>
    <xf numFmtId="10" fontId="24" fillId="2" borderId="134" xfId="20" applyNumberFormat="1" applyFont="1" applyFill="1" applyBorder="1"/>
    <xf numFmtId="10" fontId="24" fillId="2" borderId="135" xfId="20" applyNumberFormat="1" applyFont="1" applyFill="1" applyBorder="1"/>
    <xf numFmtId="10" fontId="24" fillId="2" borderId="136" xfId="20" applyNumberFormat="1" applyFont="1" applyFill="1" applyBorder="1"/>
    <xf numFmtId="10" fontId="24" fillId="2" borderId="136" xfId="1" applyNumberFormat="1" applyFont="1" applyFill="1" applyBorder="1"/>
    <xf numFmtId="10" fontId="24" fillId="2" borderId="137" xfId="1" applyNumberFormat="1" applyFont="1" applyFill="1" applyBorder="1"/>
    <xf numFmtId="0" fontId="22" fillId="6" borderId="140" xfId="0" applyFont="1" applyFill="1" applyBorder="1"/>
    <xf numFmtId="0" fontId="17" fillId="6" borderId="143" xfId="0" applyFont="1" applyFill="1" applyBorder="1" applyAlignment="1">
      <alignment horizontal="left" vertical="center"/>
    </xf>
    <xf numFmtId="0" fontId="23" fillId="6" borderId="138" xfId="0" applyFont="1" applyFill="1" applyBorder="1" applyAlignment="1">
      <alignment horizontal="left" wrapText="1"/>
    </xf>
    <xf numFmtId="0" fontId="24" fillId="9" borderId="126" xfId="1" applyNumberFormat="1" applyFont="1" applyFill="1" applyBorder="1" applyAlignment="1">
      <alignment horizontal="center" vertical="center" wrapText="1"/>
    </xf>
    <xf numFmtId="0" fontId="22" fillId="2" borderId="145" xfId="0" applyFont="1" applyFill="1" applyBorder="1"/>
    <xf numFmtId="0" fontId="23" fillId="2" borderId="116" xfId="0" applyFont="1" applyFill="1" applyBorder="1" applyAlignment="1">
      <alignment horizontal="left" vertical="center"/>
    </xf>
    <xf numFmtId="0" fontId="23" fillId="2" borderId="117" xfId="0" applyFont="1" applyFill="1" applyBorder="1" applyAlignment="1">
      <alignment horizontal="left" wrapText="1"/>
    </xf>
    <xf numFmtId="43" fontId="22" fillId="10" borderId="76" xfId="1" applyFont="1" applyFill="1" applyBorder="1" applyAlignment="1">
      <alignment horizontal="center" vertical="center" wrapText="1"/>
    </xf>
    <xf numFmtId="0" fontId="22" fillId="2" borderId="141" xfId="0" applyFont="1" applyFill="1" applyBorder="1"/>
    <xf numFmtId="0" fontId="23" fillId="2" borderId="110" xfId="0" applyFont="1" applyFill="1" applyBorder="1" applyAlignment="1">
      <alignment horizontal="left" vertical="center"/>
    </xf>
    <xf numFmtId="0" fontId="23" fillId="2" borderId="91" xfId="0" applyFont="1" applyFill="1" applyBorder="1" applyAlignment="1">
      <alignment horizontal="left" wrapText="1"/>
    </xf>
    <xf numFmtId="43" fontId="22" fillId="0" borderId="77" xfId="1" applyFont="1" applyBorder="1" applyAlignment="1">
      <alignment horizontal="center" vertical="center" wrapText="1"/>
    </xf>
    <xf numFmtId="43" fontId="22" fillId="2" borderId="77" xfId="1" applyFont="1" applyFill="1" applyBorder="1" applyAlignment="1">
      <alignment horizontal="center" wrapText="1"/>
    </xf>
    <xf numFmtId="0" fontId="24" fillId="2" borderId="142" xfId="0" applyFont="1" applyFill="1" applyBorder="1" applyAlignment="1">
      <alignment horizontal="center"/>
    </xf>
    <xf numFmtId="0" fontId="24" fillId="2" borderId="144" xfId="0" applyFont="1" applyFill="1" applyBorder="1"/>
    <xf numFmtId="0" fontId="24" fillId="2" borderId="139" xfId="0" applyFont="1" applyFill="1" applyBorder="1"/>
    <xf numFmtId="43" fontId="22" fillId="2" borderId="134" xfId="1" applyFont="1" applyFill="1" applyBorder="1"/>
    <xf numFmtId="0" fontId="12" fillId="0" borderId="0" xfId="0" applyFont="1" applyAlignment="1" applyProtection="1">
      <alignment horizontal="centerContinuous"/>
      <protection locked="0"/>
    </xf>
    <xf numFmtId="0" fontId="38" fillId="0" borderId="0" xfId="0" applyFont="1" applyProtection="1">
      <protection locked="0"/>
    </xf>
    <xf numFmtId="0" fontId="37" fillId="0" borderId="0" xfId="0" applyFont="1" applyAlignment="1" applyProtection="1">
      <alignment horizontal="left"/>
      <protection locked="0"/>
    </xf>
    <xf numFmtId="9" fontId="22" fillId="0" borderId="0" xfId="20" applyFont="1" applyAlignment="1" applyProtection="1">
      <alignment horizontal="left"/>
      <protection locked="0"/>
    </xf>
    <xf numFmtId="0" fontId="22" fillId="0" borderId="0" xfId="0" applyFont="1" applyAlignment="1" applyProtection="1">
      <alignment horizontal="right"/>
      <protection locked="0"/>
    </xf>
    <xf numFmtId="0" fontId="37" fillId="0" borderId="0" xfId="0" applyFont="1" applyAlignment="1" applyProtection="1">
      <alignment horizontal="left" wrapText="1"/>
      <protection locked="0"/>
    </xf>
    <xf numFmtId="0" fontId="9" fillId="2" borderId="0" xfId="0" applyFont="1" applyFill="1" applyAlignment="1" applyProtection="1">
      <alignment horizontal="left" wrapText="1"/>
      <protection locked="0"/>
    </xf>
    <xf numFmtId="0" fontId="0" fillId="0" borderId="58" xfId="0" applyBorder="1" applyProtection="1">
      <protection locked="0"/>
    </xf>
    <xf numFmtId="0" fontId="5" fillId="0" borderId="0" xfId="0" applyFont="1" applyAlignment="1">
      <alignment horizontal="center"/>
    </xf>
    <xf numFmtId="49" fontId="25" fillId="0" borderId="0" xfId="1" applyNumberFormat="1" applyFont="1" applyAlignment="1">
      <alignment horizontal="right"/>
    </xf>
    <xf numFmtId="49" fontId="25" fillId="0" borderId="0" xfId="1" applyNumberFormat="1" applyFont="1" applyAlignment="1">
      <alignment horizontal="left"/>
    </xf>
    <xf numFmtId="0" fontId="22" fillId="0" borderId="63" xfId="0" applyFont="1" applyBorder="1"/>
    <xf numFmtId="0" fontId="22" fillId="0" borderId="118" xfId="0" applyFont="1" applyBorder="1"/>
    <xf numFmtId="0" fontId="22" fillId="0" borderId="97" xfId="0" applyFont="1" applyBorder="1"/>
    <xf numFmtId="0" fontId="22" fillId="0" borderId="65" xfId="0" applyFont="1" applyBorder="1"/>
    <xf numFmtId="0" fontId="22" fillId="0" borderId="66" xfId="0" applyFont="1" applyBorder="1"/>
    <xf numFmtId="0" fontId="12" fillId="0" borderId="0" xfId="0" applyFont="1" applyProtection="1">
      <protection locked="0"/>
    </xf>
    <xf numFmtId="0" fontId="13" fillId="0" borderId="0" xfId="0" applyFont="1" applyProtection="1">
      <protection locked="0"/>
    </xf>
    <xf numFmtId="0" fontId="12" fillId="0" borderId="0" xfId="0" applyFont="1" applyAlignment="1" applyProtection="1">
      <alignment wrapText="1"/>
      <protection locked="0"/>
    </xf>
    <xf numFmtId="43" fontId="7" fillId="0" borderId="11" xfId="1" applyFont="1" applyBorder="1" applyAlignment="1" applyProtection="1">
      <alignment horizontal="center"/>
      <protection locked="0"/>
    </xf>
    <xf numFmtId="0" fontId="7" fillId="0" borderId="0" xfId="8" applyBorder="1" applyProtection="1">
      <alignment horizontal="center"/>
      <protection locked="0"/>
    </xf>
    <xf numFmtId="4" fontId="0" fillId="0" borderId="0" xfId="0" applyNumberFormat="1" applyProtection="1">
      <protection locked="0"/>
    </xf>
    <xf numFmtId="7" fontId="0" fillId="0" borderId="0" xfId="0" applyNumberFormat="1" applyProtection="1">
      <protection locked="0"/>
    </xf>
    <xf numFmtId="0" fontId="10" fillId="0" borderId="0" xfId="0" applyFont="1" applyAlignment="1">
      <alignment horizontal="centerContinuous"/>
    </xf>
    <xf numFmtId="0" fontId="6" fillId="0" borderId="0" xfId="0" applyFont="1" applyAlignment="1">
      <alignment horizontal="centerContinuous"/>
    </xf>
    <xf numFmtId="0" fontId="11" fillId="0" borderId="0" xfId="0" applyFont="1" applyAlignment="1">
      <alignment horizontal="left"/>
    </xf>
    <xf numFmtId="0" fontId="12" fillId="0" borderId="0" xfId="0" applyFont="1" applyAlignment="1">
      <alignment horizontal="centerContinuous"/>
    </xf>
    <xf numFmtId="0" fontId="13" fillId="0" borderId="0" xfId="0" applyFont="1" applyAlignment="1">
      <alignment horizontal="centerContinuous"/>
    </xf>
    <xf numFmtId="49" fontId="35" fillId="7" borderId="31" xfId="1" applyNumberFormat="1" applyFont="1" applyFill="1" applyBorder="1" applyAlignment="1" applyProtection="1">
      <alignment horizontal="center" vertical="center" wrapText="1"/>
      <protection locked="0"/>
    </xf>
    <xf numFmtId="49" fontId="35" fillId="7" borderId="32" xfId="1" applyNumberFormat="1" applyFont="1" applyFill="1" applyBorder="1" applyAlignment="1" applyProtection="1">
      <alignment horizontal="center" vertical="center" wrapText="1"/>
      <protection locked="0"/>
    </xf>
    <xf numFmtId="43" fontId="0" fillId="6" borderId="27" xfId="1" applyFont="1" applyFill="1" applyBorder="1" applyAlignment="1">
      <alignment wrapText="1"/>
    </xf>
    <xf numFmtId="43" fontId="0" fillId="6" borderId="28" xfId="1" applyFont="1" applyFill="1" applyBorder="1"/>
    <xf numFmtId="43" fontId="0" fillId="6" borderId="29" xfId="1" applyFont="1" applyFill="1" applyBorder="1"/>
    <xf numFmtId="43" fontId="22" fillId="6" borderId="73" xfId="1" applyFont="1" applyFill="1" applyBorder="1" applyProtection="1">
      <protection locked="0"/>
    </xf>
    <xf numFmtId="43" fontId="17" fillId="6" borderId="73" xfId="1" applyFont="1" applyFill="1" applyBorder="1" applyProtection="1">
      <protection locked="0"/>
    </xf>
    <xf numFmtId="43" fontId="34" fillId="6" borderId="73" xfId="1" applyFont="1" applyFill="1" applyBorder="1" applyProtection="1">
      <protection locked="0"/>
    </xf>
    <xf numFmtId="0" fontId="22" fillId="6" borderId="74" xfId="0" applyFont="1" applyFill="1" applyBorder="1" applyProtection="1">
      <protection locked="0"/>
    </xf>
    <xf numFmtId="43" fontId="23" fillId="7" borderId="108" xfId="0" applyNumberFormat="1" applyFont="1" applyFill="1" applyBorder="1" applyAlignment="1" applyProtection="1">
      <alignment horizontal="center" wrapText="1"/>
      <protection locked="0"/>
    </xf>
    <xf numFmtId="43" fontId="23" fillId="7" borderId="34" xfId="0" applyNumberFormat="1" applyFont="1" applyFill="1" applyBorder="1" applyAlignment="1" applyProtection="1">
      <alignment horizontal="center" wrapText="1"/>
      <protection locked="0"/>
    </xf>
    <xf numFmtId="0" fontId="17" fillId="6" borderId="39" xfId="0" applyFont="1" applyFill="1" applyBorder="1" applyAlignment="1">
      <alignment vertical="center"/>
    </xf>
    <xf numFmtId="0" fontId="17" fillId="6" borderId="40" xfId="0" applyFont="1" applyFill="1" applyBorder="1" applyAlignment="1">
      <alignment vertical="center"/>
    </xf>
    <xf numFmtId="0" fontId="34" fillId="6" borderId="119" xfId="0" applyFont="1" applyFill="1" applyBorder="1" applyAlignment="1">
      <alignment horizontal="center" vertical="center"/>
    </xf>
    <xf numFmtId="0" fontId="17" fillId="6" borderId="118" xfId="0" applyFont="1" applyFill="1" applyBorder="1" applyAlignment="1">
      <alignment vertical="center"/>
    </xf>
    <xf numFmtId="0" fontId="17" fillId="6" borderId="122" xfId="0" applyFont="1" applyFill="1" applyBorder="1" applyAlignment="1">
      <alignment vertical="center"/>
    </xf>
    <xf numFmtId="0" fontId="17" fillId="6" borderId="162" xfId="0" applyFont="1" applyFill="1" applyBorder="1" applyAlignment="1">
      <alignment horizontal="left" vertical="center"/>
    </xf>
    <xf numFmtId="49" fontId="37" fillId="7" borderId="62" xfId="0" applyNumberFormat="1" applyFont="1" applyFill="1" applyBorder="1" applyAlignment="1" applyProtection="1">
      <alignment horizontal="center" wrapText="1"/>
      <protection locked="0"/>
    </xf>
    <xf numFmtId="0" fontId="24" fillId="6" borderId="72" xfId="0" applyFont="1" applyFill="1" applyBorder="1" applyAlignment="1">
      <alignment horizontal="left"/>
    </xf>
    <xf numFmtId="43" fontId="22" fillId="6" borderId="73" xfId="1" applyFont="1" applyFill="1" applyBorder="1"/>
    <xf numFmtId="43" fontId="17" fillId="6" borderId="73" xfId="1" applyFont="1" applyFill="1" applyBorder="1"/>
    <xf numFmtId="43" fontId="34" fillId="6" borderId="73" xfId="1" applyFont="1" applyFill="1" applyBorder="1"/>
    <xf numFmtId="0" fontId="22" fillId="6" borderId="74" xfId="0" applyFont="1" applyFill="1" applyBorder="1"/>
    <xf numFmtId="0" fontId="17" fillId="2" borderId="58" xfId="0" applyFont="1" applyFill="1" applyBorder="1" applyAlignment="1">
      <alignment vertical="center"/>
    </xf>
    <xf numFmtId="0" fontId="17" fillId="2" borderId="0" xfId="0" applyFont="1" applyFill="1" applyAlignment="1">
      <alignment vertical="center"/>
    </xf>
    <xf numFmtId="43" fontId="23" fillId="0" borderId="163" xfId="2" applyNumberFormat="1" applyFont="1" applyBorder="1" applyAlignment="1">
      <alignment horizontal="left" vertical="center"/>
    </xf>
    <xf numFmtId="43" fontId="23" fillId="0" borderId="33" xfId="2" applyNumberFormat="1" applyFont="1" applyBorder="1" applyAlignment="1">
      <alignment horizontal="left" vertical="center"/>
    </xf>
    <xf numFmtId="43" fontId="23" fillId="0" borderId="82" xfId="1" applyFont="1" applyBorder="1" applyAlignment="1">
      <alignment horizontal="left" vertical="center"/>
    </xf>
    <xf numFmtId="0" fontId="22" fillId="0" borderId="58" xfId="0" applyFont="1" applyBorder="1" applyAlignment="1">
      <alignment horizontal="left"/>
    </xf>
    <xf numFmtId="0" fontId="22" fillId="0" borderId="0" xfId="0" applyFont="1"/>
    <xf numFmtId="0" fontId="22" fillId="0" borderId="58" xfId="0" applyFont="1" applyBorder="1"/>
    <xf numFmtId="43" fontId="23" fillId="0" borderId="82" xfId="1" applyFont="1" applyBorder="1"/>
    <xf numFmtId="43" fontId="23" fillId="0" borderId="82" xfId="2" applyNumberFormat="1" applyFont="1" applyBorder="1" applyAlignment="1">
      <alignment horizontal="left" vertical="center"/>
    </xf>
    <xf numFmtId="9" fontId="23" fillId="0" borderId="33" xfId="20" applyFont="1" applyBorder="1"/>
    <xf numFmtId="43" fontId="23" fillId="2" borderId="33" xfId="1" applyFont="1" applyFill="1" applyBorder="1"/>
    <xf numFmtId="0" fontId="22" fillId="0" borderId="8" xfId="0" applyFont="1" applyBorder="1"/>
    <xf numFmtId="0" fontId="22" fillId="0" borderId="81" xfId="0" applyFont="1" applyBorder="1"/>
    <xf numFmtId="0" fontId="22" fillId="0" borderId="19" xfId="0" applyFont="1" applyBorder="1"/>
    <xf numFmtId="43" fontId="24" fillId="6" borderId="73" xfId="1" applyFont="1" applyFill="1" applyBorder="1"/>
    <xf numFmtId="43" fontId="23" fillId="0" borderId="107" xfId="0" applyNumberFormat="1" applyFont="1" applyBorder="1" applyAlignment="1">
      <alignment horizontal="left" vertical="center"/>
    </xf>
    <xf numFmtId="43" fontId="23" fillId="0" borderId="33" xfId="0" applyNumberFormat="1" applyFont="1" applyBorder="1" applyAlignment="1">
      <alignment horizontal="left" vertical="center"/>
    </xf>
    <xf numFmtId="43" fontId="23" fillId="0" borderId="33" xfId="1" applyFont="1" applyBorder="1" applyAlignment="1">
      <alignment horizontal="left" vertical="center"/>
    </xf>
    <xf numFmtId="43" fontId="23" fillId="0" borderId="33" xfId="1" applyFont="1" applyBorder="1"/>
    <xf numFmtId="43" fontId="23" fillId="2" borderId="34" xfId="1" applyFont="1" applyFill="1" applyBorder="1" applyAlignment="1">
      <alignment horizontal="center" wrapText="1"/>
    </xf>
    <xf numFmtId="43" fontId="23" fillId="2" borderId="42" xfId="1" applyFont="1" applyFill="1" applyBorder="1" applyAlignment="1">
      <alignment horizontal="center" wrapText="1"/>
    </xf>
    <xf numFmtId="43" fontId="23" fillId="2" borderId="34" xfId="1" applyFont="1" applyFill="1" applyBorder="1"/>
    <xf numFmtId="43" fontId="23" fillId="2" borderId="42" xfId="1" applyFont="1" applyFill="1" applyBorder="1"/>
    <xf numFmtId="9" fontId="23" fillId="0" borderId="34" xfId="20" applyFont="1" applyBorder="1"/>
    <xf numFmtId="9" fontId="23" fillId="0" borderId="42" xfId="20" applyFont="1" applyBorder="1"/>
    <xf numFmtId="43" fontId="24" fillId="6" borderId="81" xfId="1" applyFont="1" applyFill="1" applyBorder="1" applyAlignment="1">
      <alignment horizontal="left"/>
    </xf>
    <xf numFmtId="43" fontId="22" fillId="0" borderId="53" xfId="1" applyFont="1" applyBorder="1"/>
    <xf numFmtId="43" fontId="22" fillId="0" borderId="54" xfId="1" applyFont="1" applyBorder="1"/>
    <xf numFmtId="0" fontId="5" fillId="0" borderId="0" xfId="0" applyFont="1" applyAlignment="1" applyProtection="1">
      <alignment horizontal="center"/>
      <protection locked="0"/>
    </xf>
    <xf numFmtId="0" fontId="0" fillId="0" borderId="3" xfId="0" applyBorder="1" applyProtection="1">
      <protection locked="0"/>
    </xf>
    <xf numFmtId="0" fontId="25" fillId="0" borderId="0" xfId="0" applyFont="1" applyAlignment="1" applyProtection="1">
      <alignment horizontal="left"/>
      <protection locked="0"/>
    </xf>
    <xf numFmtId="0" fontId="0" fillId="0" borderId="11" xfId="0" applyBorder="1" applyProtection="1">
      <protection locked="0"/>
    </xf>
    <xf numFmtId="0" fontId="0" fillId="0" borderId="69" xfId="0" applyBorder="1" applyProtection="1">
      <protection locked="0"/>
    </xf>
    <xf numFmtId="41" fontId="40" fillId="0" borderId="46" xfId="0" applyNumberFormat="1" applyFont="1" applyBorder="1" applyProtection="1">
      <protection locked="0"/>
    </xf>
    <xf numFmtId="43" fontId="40" fillId="0" borderId="47" xfId="0" applyNumberFormat="1" applyFont="1" applyBorder="1" applyProtection="1">
      <protection locked="0"/>
    </xf>
    <xf numFmtId="41" fontId="40" fillId="0" borderId="45" xfId="0" applyNumberFormat="1" applyFont="1" applyBorder="1" applyProtection="1">
      <protection locked="0"/>
    </xf>
    <xf numFmtId="43" fontId="40" fillId="0" borderId="45" xfId="0" applyNumberFormat="1" applyFont="1" applyBorder="1" applyProtection="1">
      <protection locked="0"/>
    </xf>
    <xf numFmtId="43" fontId="40" fillId="0" borderId="51" xfId="0" applyNumberFormat="1" applyFont="1" applyBorder="1" applyProtection="1">
      <protection locked="0"/>
    </xf>
    <xf numFmtId="41" fontId="40" fillId="0" borderId="53" xfId="0" applyNumberFormat="1" applyFont="1" applyBorder="1" applyProtection="1">
      <protection locked="0"/>
    </xf>
    <xf numFmtId="41" fontId="40" fillId="0" borderId="33" xfId="0" applyNumberFormat="1" applyFont="1" applyBorder="1" applyProtection="1">
      <protection locked="0"/>
    </xf>
    <xf numFmtId="43" fontId="40" fillId="0" borderId="42" xfId="0" applyNumberFormat="1" applyFont="1" applyBorder="1" applyProtection="1">
      <protection locked="0"/>
    </xf>
    <xf numFmtId="41" fontId="40" fillId="0" borderId="34" xfId="0" applyNumberFormat="1" applyFont="1" applyBorder="1" applyProtection="1">
      <protection locked="0"/>
    </xf>
    <xf numFmtId="43" fontId="40" fillId="0" borderId="34" xfId="0" applyNumberFormat="1" applyFont="1" applyBorder="1" applyProtection="1">
      <protection locked="0"/>
    </xf>
    <xf numFmtId="43" fontId="40" fillId="0" borderId="52" xfId="0" applyNumberFormat="1" applyFont="1" applyBorder="1" applyProtection="1">
      <protection locked="0"/>
    </xf>
    <xf numFmtId="41" fontId="40" fillId="0" borderId="54" xfId="0" applyNumberFormat="1" applyFont="1" applyBorder="1" applyProtection="1">
      <protection locked="0"/>
    </xf>
    <xf numFmtId="41" fontId="40" fillId="0" borderId="48" xfId="0" applyNumberFormat="1" applyFont="1" applyBorder="1" applyProtection="1">
      <protection locked="0"/>
    </xf>
    <xf numFmtId="43" fontId="40" fillId="0" borderId="50" xfId="0" applyNumberFormat="1" applyFont="1" applyBorder="1" applyProtection="1">
      <protection locked="0"/>
    </xf>
    <xf numFmtId="41" fontId="40" fillId="0" borderId="49" xfId="0" applyNumberFormat="1" applyFont="1" applyBorder="1" applyProtection="1">
      <protection locked="0"/>
    </xf>
    <xf numFmtId="43" fontId="40" fillId="0" borderId="49" xfId="0" applyNumberFormat="1" applyFont="1" applyBorder="1" applyProtection="1">
      <protection locked="0"/>
    </xf>
    <xf numFmtId="43" fontId="40" fillId="0" borderId="102" xfId="0" applyNumberFormat="1" applyFont="1" applyBorder="1" applyProtection="1">
      <protection locked="0"/>
    </xf>
    <xf numFmtId="41" fontId="40" fillId="0" borderId="56" xfId="0" applyNumberFormat="1" applyFont="1" applyBorder="1" applyProtection="1">
      <protection locked="0"/>
    </xf>
    <xf numFmtId="0" fontId="12" fillId="6" borderId="81" xfId="8" applyFont="1" applyFill="1" applyBorder="1" applyProtection="1">
      <alignment horizontal="center"/>
      <protection locked="0"/>
    </xf>
    <xf numFmtId="0" fontId="12" fillId="6" borderId="18" xfId="9" applyFont="1" applyFill="1" applyBorder="1" applyProtection="1">
      <protection locked="0"/>
    </xf>
    <xf numFmtId="0" fontId="12" fillId="6" borderId="19" xfId="0" applyFont="1" applyFill="1" applyBorder="1" applyAlignment="1" applyProtection="1">
      <alignment horizontal="centerContinuous"/>
      <protection locked="0"/>
    </xf>
    <xf numFmtId="0" fontId="12" fillId="6" borderId="61" xfId="0" applyFont="1" applyFill="1" applyBorder="1" applyAlignment="1" applyProtection="1">
      <alignment horizontal="centerContinuous"/>
      <protection locked="0"/>
    </xf>
    <xf numFmtId="0" fontId="31" fillId="0" borderId="0" xfId="0" applyFont="1" applyProtection="1">
      <protection locked="0"/>
    </xf>
    <xf numFmtId="0" fontId="47" fillId="0" borderId="0" xfId="8" applyFont="1" applyBorder="1" applyAlignment="1" applyProtection="1">
      <alignment horizontal="left"/>
      <protection locked="0"/>
    </xf>
    <xf numFmtId="49" fontId="19" fillId="6" borderId="48" xfId="1" applyNumberFormat="1" applyFont="1" applyFill="1" applyBorder="1" applyAlignment="1">
      <alignment horizontal="center" wrapText="1"/>
    </xf>
    <xf numFmtId="49" fontId="19" fillId="6" borderId="56" xfId="1" applyNumberFormat="1" applyFont="1" applyFill="1" applyBorder="1" applyAlignment="1">
      <alignment horizontal="center" wrapText="1"/>
    </xf>
    <xf numFmtId="41" fontId="14" fillId="0" borderId="107" xfId="0" applyNumberFormat="1" applyFont="1" applyBorder="1" applyAlignment="1">
      <alignment wrapText="1"/>
    </xf>
    <xf numFmtId="43" fontId="14" fillId="0" borderId="111" xfId="0" applyNumberFormat="1" applyFont="1" applyBorder="1" applyAlignment="1">
      <alignment wrapText="1"/>
    </xf>
    <xf numFmtId="41" fontId="14" fillId="0" borderId="33" xfId="0" applyNumberFormat="1" applyFont="1" applyBorder="1" applyAlignment="1">
      <alignment wrapText="1"/>
    </xf>
    <xf numFmtId="43" fontId="14" fillId="0" borderId="54" xfId="0" applyNumberFormat="1" applyFont="1" applyBorder="1" applyAlignment="1">
      <alignment wrapText="1"/>
    </xf>
    <xf numFmtId="41" fontId="31" fillId="6" borderId="27" xfId="1" applyNumberFormat="1" applyFont="1" applyFill="1" applyBorder="1" applyAlignment="1">
      <alignment wrapText="1"/>
    </xf>
    <xf numFmtId="43" fontId="31" fillId="6" borderId="87" xfId="1" applyFont="1" applyFill="1" applyBorder="1" applyAlignment="1">
      <alignment wrapText="1"/>
    </xf>
    <xf numFmtId="41" fontId="31" fillId="6" borderId="27" xfId="1" applyNumberFormat="1" applyFont="1" applyFill="1" applyBorder="1"/>
    <xf numFmtId="43" fontId="31" fillId="6" borderId="29" xfId="1" applyFont="1" applyFill="1" applyBorder="1"/>
    <xf numFmtId="41" fontId="31" fillId="6" borderId="28" xfId="1" applyNumberFormat="1" applyFont="1" applyFill="1" applyBorder="1"/>
    <xf numFmtId="43" fontId="31" fillId="6" borderId="28" xfId="1" applyFont="1" applyFill="1" applyBorder="1"/>
    <xf numFmtId="43" fontId="31" fillId="6" borderId="86" xfId="1" applyFont="1" applyFill="1" applyBorder="1"/>
    <xf numFmtId="41" fontId="31" fillId="6" borderId="87" xfId="1" applyNumberFormat="1" applyFont="1" applyFill="1" applyBorder="1"/>
    <xf numFmtId="0" fontId="10" fillId="0" borderId="0" xfId="0" applyFont="1" applyAlignment="1" applyProtection="1">
      <alignment horizontal="centerContinuous"/>
      <protection locked="0"/>
    </xf>
    <xf numFmtId="0" fontId="6" fillId="0" borderId="0" xfId="0" applyFont="1" applyAlignment="1" applyProtection="1">
      <alignment horizontal="centerContinuous"/>
      <protection locked="0"/>
    </xf>
    <xf numFmtId="0" fontId="5" fillId="0" borderId="0" xfId="0" applyFont="1" applyAlignment="1" applyProtection="1">
      <alignment horizontal="left"/>
      <protection locked="0"/>
    </xf>
    <xf numFmtId="0" fontId="13" fillId="0" borderId="0" xfId="0" applyFont="1" applyAlignment="1" applyProtection="1">
      <alignment horizontal="centerContinuous"/>
      <protection locked="0"/>
    </xf>
    <xf numFmtId="165" fontId="4" fillId="0" borderId="3" xfId="0" applyNumberFormat="1" applyFont="1" applyBorder="1" applyAlignment="1" applyProtection="1">
      <alignment horizontal="right"/>
      <protection locked="0"/>
    </xf>
    <xf numFmtId="165" fontId="4" fillId="0" borderId="0" xfId="0" applyNumberFormat="1" applyFont="1" applyAlignment="1" applyProtection="1">
      <alignment horizontal="right"/>
      <protection locked="0"/>
    </xf>
    <xf numFmtId="37" fontId="15" fillId="0" borderId="0" xfId="18" applyProtection="1">
      <protection locked="0"/>
    </xf>
    <xf numFmtId="37" fontId="15" fillId="0" borderId="15" xfId="18" applyBorder="1" applyProtection="1">
      <protection locked="0"/>
    </xf>
    <xf numFmtId="37" fontId="15" fillId="0" borderId="10" xfId="18" applyBorder="1" applyAlignment="1" applyProtection="1">
      <alignment horizontal="left" vertical="top" wrapText="1"/>
      <protection locked="0"/>
    </xf>
    <xf numFmtId="37" fontId="15" fillId="0" borderId="8" xfId="18" applyBorder="1" applyAlignment="1" applyProtection="1">
      <alignment horizontal="left" vertical="top" wrapText="1"/>
      <protection locked="0"/>
    </xf>
    <xf numFmtId="37" fontId="15" fillId="0" borderId="5" xfId="18" applyBorder="1" applyAlignment="1" applyProtection="1">
      <alignment horizontal="left" vertical="top" wrapText="1"/>
      <protection locked="0"/>
    </xf>
    <xf numFmtId="37" fontId="15" fillId="0" borderId="10" xfId="18" applyBorder="1" applyProtection="1">
      <protection locked="0"/>
    </xf>
    <xf numFmtId="37" fontId="15" fillId="0" borderId="8" xfId="18" applyBorder="1" applyProtection="1">
      <protection locked="0"/>
    </xf>
    <xf numFmtId="37" fontId="15" fillId="0" borderId="5" xfId="18" applyBorder="1" applyProtection="1">
      <protection locked="0"/>
    </xf>
    <xf numFmtId="37" fontId="15" fillId="0" borderId="13" xfId="18" applyBorder="1" applyProtection="1">
      <protection locked="0"/>
    </xf>
    <xf numFmtId="0" fontId="24" fillId="0" borderId="8" xfId="0" applyFont="1" applyBorder="1" applyAlignment="1">
      <alignment horizontal="center" vertical="center"/>
    </xf>
    <xf numFmtId="165" fontId="17" fillId="0" borderId="3" xfId="0" applyNumberFormat="1" applyFont="1" applyBorder="1" applyAlignment="1">
      <alignment horizontal="center"/>
    </xf>
    <xf numFmtId="49" fontId="19" fillId="6" borderId="89" xfId="1" applyNumberFormat="1" applyFont="1" applyFill="1" applyBorder="1" applyAlignment="1">
      <alignment horizontal="center" vertical="center" wrapText="1"/>
    </xf>
    <xf numFmtId="49" fontId="19" fillId="6" borderId="14" xfId="1" applyNumberFormat="1" applyFont="1" applyFill="1" applyBorder="1" applyAlignment="1">
      <alignment horizontal="center" vertical="center" wrapText="1"/>
    </xf>
    <xf numFmtId="49" fontId="19" fillId="6" borderId="90" xfId="1" applyNumberFormat="1" applyFont="1" applyFill="1" applyBorder="1" applyAlignment="1">
      <alignment horizontal="center" vertical="center" wrapText="1"/>
    </xf>
    <xf numFmtId="43" fontId="22" fillId="2" borderId="16" xfId="1" applyFont="1" applyFill="1" applyBorder="1"/>
    <xf numFmtId="43" fontId="22" fillId="2" borderId="4" xfId="1" applyFont="1" applyFill="1" applyBorder="1"/>
    <xf numFmtId="43" fontId="22" fillId="2" borderId="37" xfId="1" applyFont="1" applyFill="1" applyBorder="1"/>
    <xf numFmtId="43" fontId="23" fillId="2" borderId="37" xfId="1" applyFont="1" applyFill="1" applyBorder="1"/>
    <xf numFmtId="43" fontId="23" fillId="6" borderId="17" xfId="1" applyFont="1" applyFill="1" applyBorder="1"/>
    <xf numFmtId="43" fontId="23" fillId="6" borderId="20" xfId="1" applyFont="1" applyFill="1" applyBorder="1"/>
    <xf numFmtId="43" fontId="23" fillId="6" borderId="38" xfId="1" applyFont="1" applyFill="1" applyBorder="1"/>
    <xf numFmtId="43" fontId="5" fillId="0" borderId="0" xfId="1" applyFont="1" applyAlignment="1" applyProtection="1">
      <alignment horizontal="center"/>
      <protection locked="0"/>
    </xf>
    <xf numFmtId="43" fontId="5" fillId="0" borderId="0" xfId="1" applyFont="1" applyAlignment="1" applyProtection="1">
      <alignment horizontal="centerContinuous"/>
      <protection locked="0"/>
    </xf>
    <xf numFmtId="0" fontId="12" fillId="0" borderId="0" xfId="0" applyFont="1" applyAlignment="1" applyProtection="1">
      <alignment horizontal="left" wrapText="1"/>
      <protection locked="0"/>
    </xf>
    <xf numFmtId="43" fontId="12" fillId="0" borderId="0" xfId="1" applyFont="1" applyAlignment="1" applyProtection="1">
      <alignment horizontal="left" wrapText="1"/>
      <protection locked="0"/>
    </xf>
    <xf numFmtId="0" fontId="27" fillId="0" borderId="60" xfId="0" applyFont="1" applyBorder="1" applyAlignment="1" applyProtection="1">
      <alignment horizontal="center" wrapText="1"/>
      <protection locked="0"/>
    </xf>
    <xf numFmtId="0" fontId="32" fillId="0" borderId="0" xfId="0" applyFont="1" applyAlignment="1" applyProtection="1">
      <alignment vertical="center" wrapText="1"/>
      <protection locked="0"/>
    </xf>
    <xf numFmtId="0" fontId="14" fillId="0" borderId="0" xfId="0" applyFont="1" applyProtection="1">
      <protection locked="0"/>
    </xf>
    <xf numFmtId="165" fontId="45" fillId="0" borderId="0" xfId="0" applyNumberFormat="1" applyFont="1" applyAlignment="1">
      <alignment horizontal="left"/>
    </xf>
    <xf numFmtId="0" fontId="17" fillId="6" borderId="39" xfId="0" applyFont="1" applyFill="1" applyBorder="1" applyAlignment="1">
      <alignment horizontal="left" vertical="center"/>
    </xf>
    <xf numFmtId="0" fontId="17" fillId="6" borderId="40" xfId="0" applyFont="1" applyFill="1" applyBorder="1" applyAlignment="1">
      <alignment horizontal="left" wrapText="1"/>
    </xf>
    <xf numFmtId="0" fontId="17" fillId="6" borderId="41" xfId="0" applyFont="1" applyFill="1" applyBorder="1" applyAlignment="1">
      <alignment horizontal="left" wrapText="1"/>
    </xf>
    <xf numFmtId="0" fontId="17" fillId="6" borderId="35" xfId="0" applyFont="1" applyFill="1" applyBorder="1" applyAlignment="1">
      <alignment horizontal="left" vertical="center"/>
    </xf>
    <xf numFmtId="0" fontId="17" fillId="6" borderId="8" xfId="0" applyFont="1" applyFill="1" applyBorder="1" applyAlignment="1">
      <alignment horizontal="left" wrapText="1"/>
    </xf>
    <xf numFmtId="0" fontId="17" fillId="6" borderId="36" xfId="0" applyFont="1" applyFill="1" applyBorder="1" applyAlignment="1">
      <alignment horizontal="left" wrapText="1"/>
    </xf>
    <xf numFmtId="0" fontId="17" fillId="6" borderId="35" xfId="0" applyFont="1" applyFill="1" applyBorder="1" applyAlignment="1">
      <alignment horizontal="left" vertical="center" wrapText="1"/>
    </xf>
    <xf numFmtId="0" fontId="17" fillId="6" borderId="8" xfId="0" applyFont="1" applyFill="1" applyBorder="1" applyAlignment="1">
      <alignment horizontal="left" vertical="center" wrapText="1"/>
    </xf>
    <xf numFmtId="0" fontId="23" fillId="2" borderId="16" xfId="8" applyFont="1" applyFill="1" applyBorder="1">
      <alignment horizontal="center"/>
    </xf>
    <xf numFmtId="0" fontId="23" fillId="6" borderId="17" xfId="8" applyFont="1" applyFill="1" applyBorder="1">
      <alignment horizontal="center"/>
    </xf>
    <xf numFmtId="0" fontId="17" fillId="6" borderId="18" xfId="9" applyFont="1" applyFill="1" applyBorder="1"/>
    <xf numFmtId="0" fontId="17" fillId="6" borderId="19" xfId="0" applyFont="1" applyFill="1" applyBorder="1"/>
    <xf numFmtId="43" fontId="23" fillId="6" borderId="27" xfId="1" applyFont="1" applyFill="1" applyBorder="1"/>
    <xf numFmtId="43" fontId="23" fillId="6" borderId="28" xfId="1" applyFont="1" applyFill="1" applyBorder="1"/>
    <xf numFmtId="43" fontId="23" fillId="6" borderId="29" xfId="1" applyFont="1" applyFill="1" applyBorder="1"/>
    <xf numFmtId="43" fontId="22" fillId="6" borderId="38" xfId="1" applyFont="1" applyFill="1" applyBorder="1"/>
    <xf numFmtId="0" fontId="7" fillId="0" borderId="0" xfId="10" applyBorder="1"/>
    <xf numFmtId="0" fontId="40" fillId="0" borderId="0" xfId="0" applyFont="1"/>
    <xf numFmtId="43" fontId="21" fillId="0" borderId="0" xfId="1" applyFont="1"/>
    <xf numFmtId="43" fontId="41" fillId="0" borderId="0" xfId="1" applyFont="1"/>
    <xf numFmtId="43" fontId="20" fillId="6" borderId="21" xfId="1" applyFont="1" applyFill="1" applyBorder="1" applyAlignment="1">
      <alignment horizontal="center" vertical="center" wrapText="1"/>
    </xf>
    <xf numFmtId="43" fontId="20" fillId="6" borderId="22" xfId="1" applyFont="1" applyFill="1" applyBorder="1" applyAlignment="1">
      <alignment horizontal="center" vertical="center" wrapText="1"/>
    </xf>
    <xf numFmtId="43" fontId="20" fillId="6" borderId="23" xfId="1" applyFont="1" applyFill="1" applyBorder="1" applyAlignment="1">
      <alignment horizontal="center" vertical="center" wrapText="1"/>
    </xf>
    <xf numFmtId="43" fontId="23" fillId="2" borderId="26" xfId="1" applyFont="1" applyFill="1" applyBorder="1"/>
    <xf numFmtId="37" fontId="15" fillId="0" borderId="1" xfId="18" applyBorder="1" applyAlignment="1">
      <alignment horizontal="left"/>
    </xf>
    <xf numFmtId="166" fontId="5" fillId="4" borderId="5" xfId="2" applyNumberFormat="1" applyFont="1" applyFill="1" applyBorder="1" applyAlignment="1">
      <alignment horizontal="right"/>
    </xf>
    <xf numFmtId="166" fontId="5" fillId="4" borderId="9" xfId="2" applyNumberFormat="1" applyFont="1" applyFill="1" applyBorder="1" applyAlignment="1">
      <alignment horizontal="right"/>
    </xf>
    <xf numFmtId="44" fontId="5" fillId="3" borderId="9" xfId="2" applyFont="1" applyFill="1" applyBorder="1" applyAlignment="1">
      <alignment horizontal="right"/>
    </xf>
    <xf numFmtId="0" fontId="15" fillId="0" borderId="0" xfId="0" applyFont="1" applyAlignment="1" applyProtection="1">
      <alignment horizontal="left"/>
      <protection locked="0"/>
    </xf>
    <xf numFmtId="49" fontId="22" fillId="0" borderId="48" xfId="1" applyNumberFormat="1" applyFont="1" applyBorder="1" applyAlignment="1" applyProtection="1">
      <alignment horizontal="center" wrapText="1"/>
      <protection locked="0"/>
    </xf>
    <xf numFmtId="49" fontId="22" fillId="0" borderId="49" xfId="1" applyNumberFormat="1" applyFont="1" applyBorder="1" applyAlignment="1" applyProtection="1">
      <alignment horizontal="center" wrapText="1"/>
      <protection locked="0"/>
    </xf>
    <xf numFmtId="0" fontId="34" fillId="6" borderId="73" xfId="1" applyNumberFormat="1" applyFont="1" applyFill="1" applyBorder="1"/>
    <xf numFmtId="167" fontId="23" fillId="0" borderId="33" xfId="2" applyNumberFormat="1" applyFont="1" applyBorder="1" applyAlignment="1">
      <alignment horizontal="left" vertical="center"/>
    </xf>
    <xf numFmtId="167" fontId="23" fillId="7" borderId="54" xfId="1" applyNumberFormat="1" applyFont="1" applyFill="1" applyBorder="1" applyProtection="1">
      <protection locked="0"/>
    </xf>
    <xf numFmtId="167" fontId="23" fillId="7" borderId="34" xfId="1" applyNumberFormat="1" applyFont="1" applyFill="1" applyBorder="1" applyProtection="1">
      <protection locked="0"/>
    </xf>
    <xf numFmtId="167" fontId="23" fillId="7" borderId="42" xfId="1" applyNumberFormat="1" applyFont="1" applyFill="1" applyBorder="1" applyProtection="1">
      <protection locked="0"/>
    </xf>
    <xf numFmtId="167" fontId="23" fillId="0" borderId="82" xfId="2" applyNumberFormat="1" applyFont="1" applyBorder="1" applyAlignment="1">
      <alignment horizontal="left" vertical="center"/>
    </xf>
    <xf numFmtId="167" fontId="23" fillId="0" borderId="33" xfId="1" applyNumberFormat="1" applyFont="1" applyBorder="1"/>
    <xf numFmtId="43" fontId="23" fillId="2" borderId="54" xfId="1" applyFont="1" applyFill="1" applyBorder="1" applyAlignment="1">
      <alignment horizontal="center" wrapText="1"/>
    </xf>
    <xf numFmtId="43" fontId="23" fillId="2" borderId="54" xfId="1" applyFont="1" applyFill="1" applyBorder="1"/>
    <xf numFmtId="9" fontId="23" fillId="0" borderId="54" xfId="20" applyFont="1" applyBorder="1"/>
    <xf numFmtId="49" fontId="22" fillId="0" borderId="50" xfId="1" applyNumberFormat="1" applyFont="1" applyBorder="1" applyAlignment="1" applyProtection="1">
      <alignment horizontal="center" wrapText="1"/>
      <protection locked="0"/>
    </xf>
    <xf numFmtId="0" fontId="4" fillId="0" borderId="0" xfId="0" applyFont="1" applyProtection="1">
      <protection locked="0"/>
    </xf>
    <xf numFmtId="10" fontId="22" fillId="0" borderId="34" xfId="20" applyNumberFormat="1" applyFont="1" applyBorder="1"/>
    <xf numFmtId="10" fontId="22" fillId="0" borderId="42" xfId="20" applyNumberFormat="1" applyFont="1" applyBorder="1"/>
    <xf numFmtId="10" fontId="22" fillId="0" borderId="123" xfId="20" applyNumberFormat="1" applyFont="1" applyBorder="1"/>
    <xf numFmtId="10" fontId="22" fillId="0" borderId="84" xfId="20" applyNumberFormat="1" applyFont="1" applyBorder="1"/>
    <xf numFmtId="10" fontId="22" fillId="0" borderId="43" xfId="1" applyNumberFormat="1" applyFont="1" applyBorder="1"/>
    <xf numFmtId="10" fontId="22" fillId="0" borderId="44" xfId="1" applyNumberFormat="1" applyFont="1" applyBorder="1"/>
    <xf numFmtId="0" fontId="0" fillId="0" borderId="70" xfId="0" applyBorder="1" applyProtection="1">
      <protection locked="0"/>
    </xf>
    <xf numFmtId="0" fontId="34" fillId="6" borderId="62" xfId="0" applyFont="1" applyFill="1" applyBorder="1" applyAlignment="1">
      <alignment horizontal="center" vertical="center"/>
    </xf>
    <xf numFmtId="10" fontId="22" fillId="0" borderId="54" xfId="20" applyNumberFormat="1" applyFont="1" applyBorder="1"/>
    <xf numFmtId="10" fontId="22" fillId="0" borderId="85" xfId="20" applyNumberFormat="1" applyFont="1" applyBorder="1"/>
    <xf numFmtId="10" fontId="22" fillId="0" borderId="55" xfId="0" applyNumberFormat="1" applyFont="1" applyBorder="1"/>
    <xf numFmtId="0" fontId="22" fillId="0" borderId="166" xfId="0" applyFont="1" applyBorder="1"/>
    <xf numFmtId="0" fontId="22" fillId="0" borderId="167" xfId="0" applyFont="1" applyBorder="1"/>
    <xf numFmtId="0" fontId="22" fillId="0" borderId="168" xfId="0" applyFont="1" applyBorder="1"/>
    <xf numFmtId="0" fontId="22" fillId="0" borderId="170" xfId="0" applyFont="1" applyBorder="1"/>
    <xf numFmtId="0" fontId="22" fillId="0" borderId="157" xfId="0" applyFont="1" applyBorder="1"/>
    <xf numFmtId="0" fontId="17" fillId="6" borderId="56" xfId="0" applyFont="1" applyFill="1" applyBorder="1" applyAlignment="1">
      <alignment horizontal="left" vertical="center"/>
    </xf>
    <xf numFmtId="49" fontId="21" fillId="6" borderId="49" xfId="1" applyNumberFormat="1" applyFont="1" applyFill="1" applyBorder="1" applyAlignment="1">
      <alignment horizontal="center" wrapText="1"/>
    </xf>
    <xf numFmtId="0" fontId="24" fillId="6" borderId="49" xfId="0" applyFont="1" applyFill="1" applyBorder="1" applyAlignment="1" applyProtection="1">
      <alignment horizontal="center" vertical="center" wrapText="1"/>
      <protection locked="0"/>
    </xf>
    <xf numFmtId="0" fontId="24" fillId="6" borderId="48" xfId="0" applyFont="1" applyFill="1" applyBorder="1" applyAlignment="1" applyProtection="1">
      <alignment horizontal="center" vertical="center" wrapText="1"/>
      <protection locked="0"/>
    </xf>
    <xf numFmtId="0" fontId="25" fillId="2" borderId="0" xfId="0" applyFont="1" applyFill="1" applyAlignment="1">
      <alignment horizontal="left"/>
    </xf>
    <xf numFmtId="43" fontId="25" fillId="2" borderId="0" xfId="1" applyFont="1" applyFill="1"/>
    <xf numFmtId="0" fontId="25" fillId="2" borderId="0" xfId="1" applyNumberFormat="1" applyFont="1" applyFill="1" applyAlignment="1">
      <alignment horizontal="left"/>
    </xf>
    <xf numFmtId="0" fontId="42" fillId="0" borderId="0" xfId="0" applyFont="1"/>
    <xf numFmtId="43" fontId="24" fillId="6" borderId="19" xfId="1" applyFont="1" applyFill="1" applyBorder="1" applyAlignment="1">
      <alignment horizontal="left"/>
    </xf>
    <xf numFmtId="0" fontId="17" fillId="0" borderId="0" xfId="0" applyFont="1" applyAlignment="1">
      <alignment horizontal="right"/>
    </xf>
    <xf numFmtId="0" fontId="78" fillId="0" borderId="0" xfId="0" applyFont="1" applyAlignment="1">
      <alignment horizontal="left"/>
    </xf>
    <xf numFmtId="0" fontId="79" fillId="0" borderId="0" xfId="0" applyFont="1" applyAlignment="1">
      <alignment horizontal="left"/>
    </xf>
    <xf numFmtId="0" fontId="73" fillId="0" borderId="0" xfId="0" applyFont="1" applyAlignment="1">
      <alignment horizontal="left"/>
    </xf>
    <xf numFmtId="0" fontId="0" fillId="0" borderId="0" xfId="0" applyAlignment="1">
      <alignment wrapText="1"/>
    </xf>
    <xf numFmtId="0" fontId="81" fillId="0" borderId="0" xfId="0" applyFont="1" applyAlignment="1">
      <alignment horizontal="left"/>
    </xf>
    <xf numFmtId="0" fontId="18" fillId="0" borderId="0" xfId="0" applyFont="1" applyAlignment="1">
      <alignment horizontal="left"/>
    </xf>
    <xf numFmtId="0" fontId="82" fillId="0" borderId="0" xfId="0" applyFont="1" applyAlignment="1">
      <alignment horizontal="left"/>
    </xf>
    <xf numFmtId="0" fontId="28" fillId="0" borderId="0" xfId="0" applyFont="1"/>
    <xf numFmtId="43" fontId="13" fillId="0" borderId="0" xfId="1" applyFont="1" applyAlignment="1">
      <alignment horizontal="center"/>
    </xf>
    <xf numFmtId="43" fontId="12" fillId="0" borderId="0" xfId="1" applyFont="1" applyAlignment="1">
      <alignment horizontal="center"/>
    </xf>
    <xf numFmtId="0" fontId="41" fillId="0" borderId="0" xfId="0" applyFont="1"/>
    <xf numFmtId="0" fontId="27" fillId="0" borderId="0" xfId="0" applyFont="1"/>
    <xf numFmtId="0" fontId="21" fillId="0" borderId="0" xfId="0" applyFont="1"/>
    <xf numFmtId="0" fontId="21" fillId="2" borderId="0" xfId="0" applyFont="1" applyFill="1"/>
    <xf numFmtId="0" fontId="40" fillId="2" borderId="0" xfId="0" applyFont="1" applyFill="1"/>
    <xf numFmtId="0" fontId="0" fillId="0" borderId="0" xfId="0" applyAlignment="1">
      <alignment horizontal="center"/>
    </xf>
    <xf numFmtId="43" fontId="0" fillId="0" borderId="0" xfId="1" applyFont="1" applyAlignment="1">
      <alignment horizontal="center"/>
    </xf>
    <xf numFmtId="165" fontId="76" fillId="0" borderId="0" xfId="0" applyNumberFormat="1" applyFont="1" applyAlignment="1">
      <alignment horizontal="left"/>
    </xf>
    <xf numFmtId="49" fontId="21" fillId="6" borderId="102" xfId="1" applyNumberFormat="1" applyFont="1" applyFill="1" applyBorder="1" applyAlignment="1">
      <alignment horizontal="center" wrapText="1"/>
    </xf>
    <xf numFmtId="43" fontId="22" fillId="7" borderId="52" xfId="1" applyFont="1" applyFill="1" applyBorder="1" applyAlignment="1" applyProtection="1">
      <alignment horizontal="right"/>
      <protection locked="0"/>
    </xf>
    <xf numFmtId="0" fontId="12" fillId="0" borderId="0" xfId="0" applyFont="1" applyAlignment="1">
      <alignment horizontal="center"/>
    </xf>
    <xf numFmtId="0" fontId="32" fillId="0" borderId="8" xfId="0" applyFont="1" applyBorder="1" applyAlignment="1">
      <alignment horizontal="left"/>
    </xf>
    <xf numFmtId="0" fontId="0" fillId="0" borderId="8" xfId="0" applyBorder="1"/>
    <xf numFmtId="0" fontId="12" fillId="0" borderId="0" xfId="0" applyFont="1"/>
    <xf numFmtId="0" fontId="8" fillId="6" borderId="72" xfId="9" applyFill="1" applyBorder="1"/>
    <xf numFmtId="0" fontId="5" fillId="6" borderId="73" xfId="0" applyFont="1" applyFill="1" applyBorder="1"/>
    <xf numFmtId="0" fontId="5" fillId="6" borderId="74" xfId="0" applyFont="1" applyFill="1" applyBorder="1"/>
    <xf numFmtId="0" fontId="7" fillId="6" borderId="35" xfId="12" applyFill="1" applyBorder="1">
      <alignment horizontal="centerContinuous"/>
    </xf>
    <xf numFmtId="0" fontId="0" fillId="6" borderId="0" xfId="0" applyFill="1" applyAlignment="1">
      <alignment horizontal="center"/>
    </xf>
    <xf numFmtId="0" fontId="7" fillId="6" borderId="172" xfId="8" applyFill="1" applyBorder="1">
      <alignment horizontal="center"/>
    </xf>
    <xf numFmtId="43" fontId="7" fillId="7" borderId="88" xfId="1" applyFont="1" applyFill="1" applyBorder="1" applyProtection="1">
      <protection locked="0"/>
    </xf>
    <xf numFmtId="43" fontId="7" fillId="2" borderId="37" xfId="1" applyFont="1" applyFill="1" applyBorder="1"/>
    <xf numFmtId="43" fontId="8" fillId="6" borderId="81" xfId="1" applyFont="1" applyFill="1" applyBorder="1"/>
    <xf numFmtId="43" fontId="5" fillId="6" borderId="19" xfId="1" applyFont="1" applyFill="1" applyBorder="1" applyAlignment="1">
      <alignment horizontal="centerContinuous"/>
    </xf>
    <xf numFmtId="43" fontId="5" fillId="6" borderId="19" xfId="1" applyFont="1" applyFill="1" applyBorder="1"/>
    <xf numFmtId="43" fontId="0" fillId="6" borderId="173" xfId="1" applyFont="1" applyFill="1" applyBorder="1"/>
    <xf numFmtId="43" fontId="7" fillId="6" borderId="38" xfId="1" applyFont="1" applyFill="1" applyBorder="1"/>
    <xf numFmtId="0" fontId="12" fillId="0" borderId="3" xfId="0" applyFont="1" applyBorder="1"/>
    <xf numFmtId="167" fontId="7" fillId="6" borderId="2" xfId="1" applyNumberFormat="1" applyFont="1" applyFill="1" applyBorder="1" applyAlignment="1">
      <alignment horizontal="center"/>
    </xf>
    <xf numFmtId="0" fontId="0" fillId="0" borderId="0" xfId="0" applyAlignment="1">
      <alignment horizontal="left" vertical="center" indent="4"/>
    </xf>
    <xf numFmtId="0" fontId="85" fillId="0" borderId="0" xfId="0" applyFont="1" applyAlignment="1">
      <alignment horizontal="left" vertical="center" indent="4"/>
    </xf>
    <xf numFmtId="0" fontId="77" fillId="0" borderId="0" xfId="0" applyFont="1"/>
    <xf numFmtId="0" fontId="33" fillId="0" borderId="0" xfId="0" applyFont="1" applyAlignment="1">
      <alignment wrapText="1"/>
    </xf>
    <xf numFmtId="43" fontId="24" fillId="2" borderId="0" xfId="1" applyFont="1" applyFill="1" applyAlignment="1">
      <alignment horizontal="left"/>
    </xf>
    <xf numFmtId="43" fontId="22" fillId="2" borderId="0" xfId="1" applyFont="1" applyFill="1"/>
    <xf numFmtId="0" fontId="83" fillId="0" borderId="8" xfId="0" applyFont="1" applyBorder="1" applyAlignment="1">
      <alignment horizontal="center"/>
    </xf>
    <xf numFmtId="0" fontId="14" fillId="0" borderId="0" xfId="0" applyFont="1" applyAlignment="1" applyProtection="1">
      <alignment horizontal="right"/>
      <protection locked="0"/>
    </xf>
    <xf numFmtId="0" fontId="83" fillId="0" borderId="0" xfId="0" applyFont="1" applyAlignment="1">
      <alignment horizontal="center"/>
    </xf>
    <xf numFmtId="0" fontId="12" fillId="0" borderId="0" xfId="0" applyFont="1" applyAlignment="1" applyProtection="1">
      <alignment horizontal="center" wrapText="1"/>
      <protection locked="0"/>
    </xf>
    <xf numFmtId="0" fontId="5" fillId="0" borderId="8" xfId="0" applyFont="1" applyBorder="1"/>
    <xf numFmtId="0" fontId="0" fillId="0" borderId="3" xfId="0" applyBorder="1"/>
    <xf numFmtId="0" fontId="5" fillId="0" borderId="0" xfId="0" applyFont="1" applyAlignment="1">
      <alignment horizontal="right"/>
    </xf>
    <xf numFmtId="41" fontId="40" fillId="0" borderId="46" xfId="0" applyNumberFormat="1" applyFont="1" applyBorder="1" applyAlignment="1">
      <alignment wrapText="1"/>
    </xf>
    <xf numFmtId="43" fontId="40" fillId="0" borderId="53" xfId="0" applyNumberFormat="1" applyFont="1" applyBorder="1" applyAlignment="1">
      <alignment wrapText="1"/>
    </xf>
    <xf numFmtId="41" fontId="40" fillId="0" borderId="33" xfId="0" applyNumberFormat="1" applyFont="1" applyBorder="1" applyAlignment="1">
      <alignment wrapText="1"/>
    </xf>
    <xf numFmtId="43" fontId="40" fillId="0" borderId="54" xfId="0" applyNumberFormat="1" applyFont="1" applyBorder="1" applyAlignment="1">
      <alignment wrapText="1"/>
    </xf>
    <xf numFmtId="41" fontId="40" fillId="0" borderId="48" xfId="0" applyNumberFormat="1" applyFont="1" applyBorder="1" applyAlignment="1">
      <alignment wrapText="1"/>
    </xf>
    <xf numFmtId="43" fontId="40" fillId="0" borderId="56" xfId="0" applyNumberFormat="1" applyFont="1" applyBorder="1" applyAlignment="1">
      <alignment wrapText="1"/>
    </xf>
    <xf numFmtId="0" fontId="32" fillId="0" borderId="3" xfId="0" applyFont="1" applyBorder="1" applyAlignment="1" applyProtection="1">
      <alignment horizontal="center"/>
      <protection locked="0"/>
    </xf>
    <xf numFmtId="0" fontId="87" fillId="0" borderId="0" xfId="0" applyFont="1" applyProtection="1">
      <protection locked="0"/>
    </xf>
    <xf numFmtId="0" fontId="22" fillId="6" borderId="175" xfId="0" applyFont="1" applyFill="1" applyBorder="1" applyAlignment="1">
      <alignment horizontal="center"/>
    </xf>
    <xf numFmtId="0" fontId="22" fillId="6" borderId="162" xfId="0" applyFont="1" applyFill="1" applyBorder="1" applyAlignment="1">
      <alignment horizontal="center"/>
    </xf>
    <xf numFmtId="0" fontId="24" fillId="0" borderId="97" xfId="0" applyFont="1" applyBorder="1"/>
    <xf numFmtId="43" fontId="24" fillId="0" borderId="174" xfId="1" applyFont="1" applyBorder="1"/>
    <xf numFmtId="43" fontId="24" fillId="0" borderId="123" xfId="1" applyFont="1" applyBorder="1"/>
    <xf numFmtId="43" fontId="24" fillId="0" borderId="83" xfId="1" applyFont="1" applyBorder="1"/>
    <xf numFmtId="43" fontId="24" fillId="0" borderId="84" xfId="1" applyFont="1" applyBorder="1"/>
    <xf numFmtId="0" fontId="46" fillId="0" borderId="0" xfId="0" applyFont="1" applyAlignment="1">
      <alignment horizontal="center"/>
    </xf>
    <xf numFmtId="49" fontId="46" fillId="0" borderId="0" xfId="0" applyNumberFormat="1" applyFont="1" applyAlignment="1">
      <alignment horizontal="center"/>
    </xf>
    <xf numFmtId="49" fontId="46" fillId="0" borderId="0" xfId="1" applyNumberFormat="1" applyFont="1" applyAlignment="1">
      <alignment horizontal="center"/>
    </xf>
    <xf numFmtId="0" fontId="17" fillId="0" borderId="0" xfId="0" applyFont="1"/>
    <xf numFmtId="0" fontId="83" fillId="0" borderId="0" xfId="0" applyFont="1" applyAlignment="1">
      <alignment horizontal="left"/>
    </xf>
    <xf numFmtId="0" fontId="34" fillId="6" borderId="73" xfId="0" applyFont="1" applyFill="1" applyBorder="1" applyAlignment="1">
      <alignment horizontal="left"/>
    </xf>
    <xf numFmtId="0" fontId="34" fillId="6" borderId="73" xfId="1" applyNumberFormat="1" applyFont="1" applyFill="1" applyBorder="1" applyAlignment="1">
      <alignment horizontal="left"/>
    </xf>
    <xf numFmtId="0" fontId="34" fillId="6" borderId="73" xfId="1" applyNumberFormat="1" applyFont="1" applyFill="1" applyBorder="1" applyAlignment="1" applyProtection="1">
      <alignment horizontal="left"/>
      <protection locked="0"/>
    </xf>
    <xf numFmtId="43" fontId="0" fillId="0" borderId="0" xfId="0" applyNumberFormat="1" applyProtection="1">
      <protection locked="0"/>
    </xf>
    <xf numFmtId="0" fontId="0" fillId="0" borderId="176" xfId="0" applyBorder="1" applyAlignment="1" applyProtection="1">
      <alignment vertical="top" wrapText="1"/>
      <protection locked="0"/>
    </xf>
    <xf numFmtId="0" fontId="30" fillId="0" borderId="176" xfId="0" applyFont="1" applyBorder="1" applyAlignment="1" applyProtection="1">
      <alignment vertical="center"/>
      <protection locked="0"/>
    </xf>
    <xf numFmtId="49" fontId="21" fillId="6" borderId="31" xfId="1" applyNumberFormat="1" applyFont="1" applyFill="1" applyBorder="1" applyAlignment="1">
      <alignment horizontal="center" wrapText="1"/>
    </xf>
    <xf numFmtId="49" fontId="21" fillId="6" borderId="101" xfId="1" applyNumberFormat="1" applyFont="1" applyFill="1" applyBorder="1" applyAlignment="1">
      <alignment horizontal="center" wrapText="1"/>
    </xf>
    <xf numFmtId="43" fontId="24" fillId="6" borderId="81" xfId="1" applyFont="1" applyFill="1" applyBorder="1"/>
    <xf numFmtId="0" fontId="26" fillId="0" borderId="0" xfId="5" applyFont="1">
      <alignment horizontal="right"/>
    </xf>
    <xf numFmtId="0" fontId="26" fillId="0" borderId="0" xfId="0" applyFont="1" applyAlignment="1">
      <alignment horizontal="right"/>
    </xf>
    <xf numFmtId="0" fontId="54" fillId="0" borderId="0" xfId="0" applyFont="1" applyAlignment="1">
      <alignment horizontal="right"/>
    </xf>
    <xf numFmtId="166" fontId="5" fillId="3" borderId="5" xfId="2" applyNumberFormat="1" applyFont="1" applyFill="1" applyBorder="1" applyAlignment="1">
      <alignment horizontal="right"/>
    </xf>
    <xf numFmtId="2" fontId="0" fillId="7" borderId="96" xfId="0" applyNumberFormat="1" applyFill="1" applyBorder="1" applyProtection="1">
      <protection locked="0"/>
    </xf>
    <xf numFmtId="10" fontId="0" fillId="7" borderId="96" xfId="20" applyNumberFormat="1" applyFont="1" applyFill="1" applyBorder="1" applyProtection="1">
      <protection locked="0"/>
    </xf>
    <xf numFmtId="43" fontId="22" fillId="0" borderId="0" xfId="0" applyNumberFormat="1" applyFont="1" applyProtection="1">
      <protection locked="0"/>
    </xf>
    <xf numFmtId="43" fontId="23" fillId="2" borderId="82" xfId="1" applyFont="1" applyFill="1" applyBorder="1"/>
    <xf numFmtId="167" fontId="23" fillId="0" borderId="34" xfId="1" applyNumberFormat="1" applyFont="1" applyBorder="1"/>
    <xf numFmtId="167" fontId="23" fillId="0" borderId="34" xfId="0" applyNumberFormat="1" applyFont="1" applyBorder="1"/>
    <xf numFmtId="167" fontId="23" fillId="0" borderId="42" xfId="0" applyNumberFormat="1" applyFont="1" applyBorder="1"/>
    <xf numFmtId="167" fontId="23" fillId="0" borderId="54" xfId="1" applyNumberFormat="1" applyFont="1" applyBorder="1"/>
    <xf numFmtId="43" fontId="23" fillId="2" borderId="85" xfId="1" applyFont="1" applyFill="1" applyBorder="1"/>
    <xf numFmtId="43" fontId="23" fillId="2" borderId="27" xfId="1" applyFont="1" applyFill="1" applyBorder="1"/>
    <xf numFmtId="43" fontId="23" fillId="2" borderId="87" xfId="1" applyFont="1" applyFill="1" applyBorder="1"/>
    <xf numFmtId="43" fontId="23" fillId="2" borderId="28" xfId="1" applyFont="1" applyFill="1" applyBorder="1"/>
    <xf numFmtId="43" fontId="23" fillId="2" borderId="29" xfId="1" applyFont="1" applyFill="1" applyBorder="1"/>
    <xf numFmtId="41" fontId="31" fillId="6" borderId="27" xfId="1" applyNumberFormat="1" applyFont="1" applyFill="1" applyBorder="1" applyProtection="1">
      <protection locked="0"/>
    </xf>
    <xf numFmtId="43" fontId="31" fillId="6" borderId="29" xfId="1" applyFont="1" applyFill="1" applyBorder="1" applyProtection="1">
      <protection locked="0"/>
    </xf>
    <xf numFmtId="43" fontId="23" fillId="0" borderId="0" xfId="1" applyFont="1" applyProtection="1">
      <protection locked="0"/>
    </xf>
    <xf numFmtId="43" fontId="23" fillId="0" borderId="0" xfId="1" applyFont="1" applyAlignment="1" applyProtection="1">
      <alignment horizontal="centerContinuous"/>
      <protection locked="0"/>
    </xf>
    <xf numFmtId="0" fontId="14" fillId="0" borderId="0" xfId="0" applyFont="1"/>
    <xf numFmtId="49" fontId="19" fillId="0" borderId="0" xfId="1" applyNumberFormat="1" applyFont="1" applyAlignment="1" applyProtection="1">
      <alignment horizontal="center" vertical="center" wrapText="1"/>
      <protection locked="0"/>
    </xf>
    <xf numFmtId="167" fontId="23" fillId="7" borderId="16" xfId="1" applyNumberFormat="1" applyFont="1" applyFill="1" applyBorder="1" applyProtection="1">
      <protection locked="0"/>
    </xf>
    <xf numFmtId="167" fontId="23" fillId="7" borderId="4" xfId="1" applyNumberFormat="1" applyFont="1" applyFill="1" applyBorder="1" applyProtection="1">
      <protection locked="0"/>
    </xf>
    <xf numFmtId="167" fontId="22" fillId="2" borderId="37" xfId="1" applyNumberFormat="1" applyFont="1" applyFill="1" applyBorder="1"/>
    <xf numFmtId="167" fontId="23" fillId="6" borderId="17" xfId="1" applyNumberFormat="1" applyFont="1" applyFill="1" applyBorder="1"/>
    <xf numFmtId="167" fontId="23" fillId="6" borderId="20" xfId="1" applyNumberFormat="1" applyFont="1" applyFill="1" applyBorder="1"/>
    <xf numFmtId="167" fontId="22" fillId="6" borderId="38" xfId="1" applyNumberFormat="1" applyFont="1" applyFill="1" applyBorder="1"/>
    <xf numFmtId="0" fontId="89" fillId="0" borderId="0" xfId="0" applyFont="1" applyAlignment="1">
      <alignment horizontal="left"/>
    </xf>
    <xf numFmtId="0" fontId="21" fillId="6" borderId="50" xfId="1" applyNumberFormat="1" applyFont="1" applyFill="1" applyBorder="1" applyAlignment="1">
      <alignment horizontal="center" wrapText="1"/>
    </xf>
    <xf numFmtId="43" fontId="22" fillId="7" borderId="51" xfId="1" applyFont="1" applyFill="1" applyBorder="1" applyProtection="1">
      <protection locked="0"/>
    </xf>
    <xf numFmtId="43" fontId="6" fillId="7" borderId="177" xfId="1" applyFont="1" applyFill="1" applyBorder="1" applyProtection="1">
      <protection locked="0"/>
    </xf>
    <xf numFmtId="0" fontId="37" fillId="6" borderId="31" xfId="0" applyFont="1" applyFill="1" applyBorder="1" applyAlignment="1">
      <alignment horizontal="center" wrapText="1"/>
    </xf>
    <xf numFmtId="0" fontId="35" fillId="6" borderId="31" xfId="1" applyNumberFormat="1" applyFont="1" applyFill="1" applyBorder="1" applyAlignment="1">
      <alignment horizontal="center" vertical="center" wrapText="1"/>
    </xf>
    <xf numFmtId="0" fontId="35" fillId="6" borderId="32" xfId="1" applyNumberFormat="1" applyFont="1" applyFill="1" applyBorder="1" applyAlignment="1">
      <alignment horizontal="center" vertical="center" wrapText="1"/>
    </xf>
    <xf numFmtId="0" fontId="41" fillId="6" borderId="49" xfId="0" applyFont="1" applyFill="1" applyBorder="1" applyAlignment="1">
      <alignment horizontal="center" wrapText="1"/>
    </xf>
    <xf numFmtId="0" fontId="37" fillId="0" borderId="30" xfId="1" applyNumberFormat="1" applyFont="1" applyBorder="1" applyAlignment="1">
      <alignment horizontal="center" vertical="center" wrapText="1"/>
    </xf>
    <xf numFmtId="0" fontId="37" fillId="0" borderId="31" xfId="1" applyNumberFormat="1" applyFont="1" applyBorder="1" applyAlignment="1">
      <alignment horizontal="center" vertical="center" wrapText="1"/>
    </xf>
    <xf numFmtId="49" fontId="37" fillId="0" borderId="32" xfId="1" applyNumberFormat="1" applyFont="1" applyBorder="1" applyAlignment="1">
      <alignment horizontal="center" vertical="center" wrapText="1"/>
    </xf>
    <xf numFmtId="0" fontId="37" fillId="0" borderId="33" xfId="1" applyNumberFormat="1" applyFont="1" applyBorder="1" applyAlignment="1">
      <alignment horizontal="center" wrapText="1"/>
    </xf>
    <xf numFmtId="0" fontId="37" fillId="0" borderId="34" xfId="1" applyNumberFormat="1" applyFont="1" applyBorder="1" applyAlignment="1">
      <alignment horizontal="center" wrapText="1"/>
    </xf>
    <xf numFmtId="49" fontId="37" fillId="0" borderId="42" xfId="1" applyNumberFormat="1" applyFont="1" applyBorder="1" applyAlignment="1">
      <alignment horizontal="center" wrapText="1"/>
    </xf>
    <xf numFmtId="0" fontId="81" fillId="0" borderId="0" xfId="0" applyFont="1" applyAlignment="1">
      <alignment horizontal="left" vertical="top"/>
    </xf>
    <xf numFmtId="0" fontId="2" fillId="0" borderId="0" xfId="0" applyFont="1" applyAlignment="1">
      <alignment horizontal="left" vertical="top"/>
    </xf>
    <xf numFmtId="0" fontId="46" fillId="0" borderId="11" xfId="0" applyFont="1" applyBorder="1" applyAlignment="1">
      <alignment horizontal="left" vertical="top"/>
    </xf>
    <xf numFmtId="0" fontId="46" fillId="0" borderId="11" xfId="0" applyFont="1" applyBorder="1" applyAlignment="1">
      <alignment horizontal="right" vertical="top"/>
    </xf>
    <xf numFmtId="0" fontId="46" fillId="0" borderId="11" xfId="0" applyFont="1" applyBorder="1" applyAlignment="1">
      <alignment horizontal="center" vertical="top"/>
    </xf>
    <xf numFmtId="37" fontId="6" fillId="0" borderId="0" xfId="18" applyFont="1" applyProtection="1">
      <protection locked="0"/>
    </xf>
    <xf numFmtId="0" fontId="2" fillId="0" borderId="0" xfId="78" applyFont="1" applyAlignment="1">
      <alignment horizontal="center" vertical="center" wrapText="1"/>
    </xf>
    <xf numFmtId="0" fontId="2" fillId="0" borderId="0" xfId="78" quotePrefix="1" applyFont="1" applyAlignment="1">
      <alignment horizontal="center" vertical="center" wrapText="1"/>
    </xf>
    <xf numFmtId="0" fontId="2" fillId="0" borderId="0" xfId="78" applyFont="1" applyAlignment="1">
      <alignment horizontal="center" vertical="center"/>
    </xf>
    <xf numFmtId="0" fontId="2" fillId="7" borderId="0" xfId="78" applyFont="1" applyFill="1" applyAlignment="1" applyProtection="1">
      <alignment vertical="center" wrapText="1"/>
      <protection locked="0"/>
    </xf>
    <xf numFmtId="43" fontId="2" fillId="7" borderId="0" xfId="78" applyNumberFormat="1" applyFont="1" applyFill="1" applyAlignment="1" applyProtection="1">
      <alignment vertical="center"/>
      <protection locked="0"/>
    </xf>
    <xf numFmtId="43" fontId="2" fillId="0" borderId="0" xfId="78" applyNumberFormat="1" applyFont="1" applyAlignment="1">
      <alignment vertical="center"/>
    </xf>
    <xf numFmtId="41" fontId="2" fillId="7" borderId="0" xfId="78" applyNumberFormat="1" applyFont="1" applyFill="1" applyAlignment="1" applyProtection="1">
      <alignment vertical="center"/>
      <protection locked="0"/>
    </xf>
    <xf numFmtId="174" fontId="2" fillId="0" borderId="0" xfId="20" applyNumberFormat="1" applyFont="1" applyAlignment="1">
      <alignment vertical="center"/>
    </xf>
    <xf numFmtId="43" fontId="81" fillId="7" borderId="0" xfId="78" applyNumberFormat="1" applyFont="1" applyFill="1" applyAlignment="1" applyProtection="1">
      <alignment vertical="center"/>
      <protection locked="0"/>
    </xf>
    <xf numFmtId="41" fontId="2" fillId="0" borderId="0" xfId="78" applyNumberFormat="1" applyFont="1" applyAlignment="1">
      <alignment vertical="center"/>
    </xf>
    <xf numFmtId="43" fontId="81" fillId="7" borderId="0" xfId="20" applyNumberFormat="1" applyFont="1" applyFill="1" applyAlignment="1" applyProtection="1">
      <alignment vertical="center"/>
      <protection locked="0"/>
    </xf>
    <xf numFmtId="43" fontId="81" fillId="7" borderId="0" xfId="20" applyNumberFormat="1" applyFont="1" applyFill="1" applyAlignment="1">
      <alignment vertical="center"/>
    </xf>
    <xf numFmtId="0" fontId="2" fillId="0" borderId="0" xfId="0" applyFont="1" applyAlignment="1">
      <alignment horizontal="center" vertical="center"/>
    </xf>
    <xf numFmtId="0" fontId="2" fillId="0" borderId="0" xfId="0" applyFont="1" applyAlignment="1">
      <alignment vertical="center" wrapText="1"/>
    </xf>
    <xf numFmtId="43" fontId="2" fillId="0" borderId="0" xfId="0" applyNumberFormat="1" applyFont="1" applyAlignment="1">
      <alignment vertical="center"/>
    </xf>
    <xf numFmtId="174" fontId="2" fillId="0" borderId="0" xfId="0" applyNumberFormat="1" applyFont="1" applyAlignment="1">
      <alignment vertical="center"/>
    </xf>
    <xf numFmtId="41" fontId="2" fillId="0" borderId="0" xfId="0" applyNumberFormat="1" applyFont="1" applyAlignment="1">
      <alignment vertical="center"/>
    </xf>
    <xf numFmtId="0" fontId="0" fillId="0" borderId="0" xfId="0" applyAlignment="1">
      <alignment vertical="center"/>
    </xf>
    <xf numFmtId="0" fontId="0" fillId="0" borderId="0" xfId="0" applyAlignment="1">
      <alignment vertical="top"/>
    </xf>
    <xf numFmtId="0" fontId="91" fillId="0" borderId="0" xfId="0" applyFont="1"/>
    <xf numFmtId="0" fontId="2" fillId="2" borderId="0" xfId="0" applyFont="1" applyFill="1" applyProtection="1">
      <protection locked="0"/>
    </xf>
    <xf numFmtId="0" fontId="24" fillId="6" borderId="102" xfId="0" applyFont="1" applyFill="1" applyBorder="1" applyAlignment="1" applyProtection="1">
      <alignment horizontal="center" vertical="center" wrapText="1"/>
      <protection locked="0"/>
    </xf>
    <xf numFmtId="0" fontId="24" fillId="6" borderId="179" xfId="0" applyFont="1" applyFill="1" applyBorder="1" applyAlignment="1" applyProtection="1">
      <alignment horizontal="center" vertical="center" wrapText="1"/>
      <protection locked="0"/>
    </xf>
    <xf numFmtId="0" fontId="24" fillId="6" borderId="50" xfId="0" applyFont="1" applyFill="1" applyBorder="1" applyAlignment="1" applyProtection="1">
      <alignment horizontal="center" vertical="center" wrapText="1"/>
      <protection locked="0"/>
    </xf>
    <xf numFmtId="0" fontId="22" fillId="7" borderId="180" xfId="0" applyFont="1" applyFill="1" applyBorder="1" applyAlignment="1" applyProtection="1">
      <alignment horizontal="center"/>
      <protection locked="0"/>
    </xf>
    <xf numFmtId="0" fontId="22" fillId="7" borderId="34" xfId="0" applyFont="1" applyFill="1" applyBorder="1" applyAlignment="1" applyProtection="1">
      <alignment horizontal="center"/>
      <protection locked="0"/>
    </xf>
    <xf numFmtId="0" fontId="22" fillId="7" borderId="53" xfId="0" applyFont="1" applyFill="1" applyBorder="1" applyAlignment="1" applyProtection="1">
      <alignment horizontal="center"/>
      <protection locked="0"/>
    </xf>
    <xf numFmtId="0" fontId="22" fillId="7" borderId="67" xfId="0" applyFont="1" applyFill="1" applyBorder="1" applyAlignment="1" applyProtection="1">
      <alignment horizontal="center"/>
      <protection locked="0"/>
    </xf>
    <xf numFmtId="0" fontId="22" fillId="7" borderId="181" xfId="0" applyFont="1" applyFill="1" applyBorder="1" applyAlignment="1" applyProtection="1">
      <alignment horizontal="center"/>
      <protection locked="0"/>
    </xf>
    <xf numFmtId="0" fontId="22" fillId="7" borderId="47" xfId="0" applyFont="1" applyFill="1" applyBorder="1" applyProtection="1">
      <protection locked="0"/>
    </xf>
    <xf numFmtId="0" fontId="22" fillId="7" borderId="63" xfId="0" applyFont="1" applyFill="1" applyBorder="1" applyAlignment="1" applyProtection="1">
      <alignment horizontal="center"/>
      <protection locked="0"/>
    </xf>
    <xf numFmtId="0" fontId="22" fillId="7" borderId="54" xfId="0" applyFont="1" applyFill="1" applyBorder="1" applyAlignment="1" applyProtection="1">
      <alignment horizontal="center"/>
      <protection locked="0"/>
    </xf>
    <xf numFmtId="0" fontId="22" fillId="7" borderId="64" xfId="0" applyFont="1" applyFill="1" applyBorder="1" applyAlignment="1" applyProtection="1">
      <alignment horizontal="center"/>
      <protection locked="0"/>
    </xf>
    <xf numFmtId="0" fontId="22" fillId="7" borderId="182" xfId="0" applyFont="1" applyFill="1" applyBorder="1" applyAlignment="1" applyProtection="1">
      <alignment horizontal="center"/>
      <protection locked="0"/>
    </xf>
    <xf numFmtId="0" fontId="22" fillId="7" borderId="42" xfId="0" applyFont="1" applyFill="1" applyBorder="1" applyProtection="1">
      <protection locked="0"/>
    </xf>
    <xf numFmtId="0" fontId="22" fillId="7" borderId="169" xfId="0" applyFont="1" applyFill="1" applyBorder="1" applyAlignment="1" applyProtection="1">
      <alignment horizontal="center"/>
      <protection locked="0"/>
    </xf>
    <xf numFmtId="0" fontId="22" fillId="7" borderId="85" xfId="0" applyFont="1" applyFill="1" applyBorder="1" applyAlignment="1" applyProtection="1">
      <alignment horizontal="center"/>
      <protection locked="0"/>
    </xf>
    <xf numFmtId="0" fontId="22" fillId="7" borderId="97" xfId="0" applyFont="1" applyFill="1" applyBorder="1" applyAlignment="1" applyProtection="1">
      <alignment horizontal="center"/>
      <protection locked="0"/>
    </xf>
    <xf numFmtId="0" fontId="22" fillId="7" borderId="179" xfId="0" applyFont="1" applyFill="1" applyBorder="1" applyAlignment="1" applyProtection="1">
      <alignment horizontal="center"/>
      <protection locked="0"/>
    </xf>
    <xf numFmtId="0" fontId="22" fillId="7" borderId="50" xfId="0" applyFont="1" applyFill="1" applyBorder="1" applyProtection="1">
      <protection locked="0"/>
    </xf>
    <xf numFmtId="0" fontId="22" fillId="7" borderId="108" xfId="0" applyFont="1" applyFill="1" applyBorder="1" applyAlignment="1" applyProtection="1">
      <alignment horizontal="center"/>
      <protection locked="0"/>
    </xf>
    <xf numFmtId="0" fontId="22" fillId="7" borderId="170" xfId="0" applyFont="1" applyFill="1" applyBorder="1" applyAlignment="1" applyProtection="1">
      <alignment horizontal="center"/>
      <protection locked="0"/>
    </xf>
    <xf numFmtId="0" fontId="22" fillId="7" borderId="33" xfId="0" applyFont="1" applyFill="1" applyBorder="1" applyAlignment="1" applyProtection="1">
      <alignment horizontal="center"/>
      <protection locked="0"/>
    </xf>
    <xf numFmtId="0" fontId="46" fillId="0" borderId="0" xfId="0" applyFont="1" applyAlignment="1">
      <alignment horizontal="left" vertical="top"/>
    </xf>
    <xf numFmtId="0" fontId="23" fillId="2" borderId="16" xfId="8" applyFont="1" applyFill="1" applyBorder="1" applyProtection="1">
      <alignment horizontal="center"/>
    </xf>
    <xf numFmtId="43" fontId="23" fillId="2" borderId="26" xfId="1" applyFont="1" applyFill="1" applyBorder="1" applyProtection="1"/>
    <xf numFmtId="43" fontId="23" fillId="2" borderId="37" xfId="1" applyFont="1" applyFill="1" applyBorder="1" applyProtection="1"/>
    <xf numFmtId="43" fontId="22" fillId="2" borderId="37" xfId="1" applyFont="1" applyFill="1" applyBorder="1" applyProtection="1"/>
    <xf numFmtId="167" fontId="22" fillId="2" borderId="37" xfId="1" applyNumberFormat="1" applyFont="1" applyFill="1" applyBorder="1" applyProtection="1"/>
    <xf numFmtId="43" fontId="22" fillId="2" borderId="16" xfId="1" applyFont="1" applyFill="1" applyBorder="1" applyProtection="1"/>
    <xf numFmtId="0" fontId="17" fillId="2" borderId="2" xfId="10" applyFont="1" applyFill="1" applyBorder="1" applyProtection="1">
      <protection locked="0"/>
    </xf>
    <xf numFmtId="0" fontId="24" fillId="7" borderId="2" xfId="10" applyFont="1" applyFill="1" applyBorder="1" applyProtection="1">
      <protection locked="0"/>
    </xf>
    <xf numFmtId="0" fontId="21" fillId="6" borderId="102" xfId="1" applyNumberFormat="1" applyFont="1" applyFill="1" applyBorder="1" applyAlignment="1">
      <alignment horizontal="center" wrapText="1"/>
    </xf>
    <xf numFmtId="0" fontId="21" fillId="6" borderId="101" xfId="1" applyNumberFormat="1" applyFont="1" applyFill="1" applyBorder="1" applyAlignment="1">
      <alignment horizontal="center" wrapText="1"/>
    </xf>
    <xf numFmtId="0" fontId="21" fillId="6" borderId="32" xfId="1" applyNumberFormat="1" applyFont="1" applyFill="1" applyBorder="1" applyAlignment="1">
      <alignment horizontal="center" wrapText="1"/>
    </xf>
    <xf numFmtId="0" fontId="19" fillId="6" borderId="56" xfId="1" applyNumberFormat="1" applyFont="1" applyFill="1" applyBorder="1" applyAlignment="1" applyProtection="1">
      <alignment horizontal="center" wrapText="1"/>
      <protection locked="0"/>
    </xf>
    <xf numFmtId="0" fontId="19" fillId="6" borderId="102" xfId="1" applyNumberFormat="1" applyFont="1" applyFill="1" applyBorder="1" applyAlignment="1" applyProtection="1">
      <alignment horizontal="center" wrapText="1"/>
      <protection locked="0"/>
    </xf>
    <xf numFmtId="0" fontId="19" fillId="6" borderId="48" xfId="1" applyNumberFormat="1" applyFont="1" applyFill="1" applyBorder="1" applyAlignment="1" applyProtection="1">
      <alignment horizontal="center" wrapText="1"/>
      <protection locked="0"/>
    </xf>
    <xf numFmtId="0" fontId="19" fillId="6" borderId="50" xfId="1" applyNumberFormat="1" applyFont="1" applyFill="1" applyBorder="1" applyAlignment="1" applyProtection="1">
      <alignment horizontal="center" wrapText="1"/>
      <protection locked="0"/>
    </xf>
    <xf numFmtId="0" fontId="96" fillId="0" borderId="183" xfId="0" applyFont="1" applyBorder="1" applyAlignment="1">
      <alignment horizontal="center" vertical="center" wrapText="1"/>
    </xf>
    <xf numFmtId="0" fontId="96" fillId="0" borderId="184" xfId="0" applyFont="1" applyBorder="1" applyAlignment="1">
      <alignment horizontal="center" vertical="center" wrapText="1"/>
    </xf>
    <xf numFmtId="0" fontId="96" fillId="0" borderId="185" xfId="0" applyFont="1" applyBorder="1" applyAlignment="1">
      <alignment horizontal="center" vertical="center" wrapText="1"/>
    </xf>
    <xf numFmtId="0" fontId="96" fillId="0" borderId="186" xfId="0" applyFont="1" applyBorder="1" applyAlignment="1">
      <alignment horizontal="center" vertical="center" wrapText="1"/>
    </xf>
    <xf numFmtId="0" fontId="96" fillId="0" borderId="187" xfId="0" applyFont="1" applyBorder="1" applyAlignment="1">
      <alignment horizontal="center" vertical="center" wrapText="1"/>
    </xf>
    <xf numFmtId="0" fontId="49" fillId="2" borderId="0" xfId="0" applyFont="1" applyFill="1"/>
    <xf numFmtId="0" fontId="24" fillId="6" borderId="118" xfId="0" applyFont="1" applyFill="1" applyBorder="1" applyAlignment="1" applyProtection="1">
      <alignment horizontal="center" vertical="center" wrapText="1"/>
      <protection locked="0"/>
    </xf>
    <xf numFmtId="0" fontId="96" fillId="0" borderId="189" xfId="0" applyFont="1" applyBorder="1" applyAlignment="1">
      <alignment horizontal="center" vertical="center" wrapText="1"/>
    </xf>
    <xf numFmtId="0" fontId="101" fillId="0" borderId="0" xfId="0" applyFont="1" applyAlignment="1">
      <alignment horizontal="center" vertical="center" wrapText="1"/>
    </xf>
    <xf numFmtId="0" fontId="106" fillId="0" borderId="0" xfId="0" applyFont="1" applyAlignment="1">
      <alignment horizontal="left" vertical="center" wrapText="1"/>
    </xf>
    <xf numFmtId="0" fontId="105" fillId="0" borderId="0" xfId="0" applyFont="1" applyAlignment="1">
      <alignment horizontal="left" vertical="center" wrapText="1"/>
    </xf>
    <xf numFmtId="0" fontId="79" fillId="0" borderId="0" xfId="0" applyFont="1" applyAlignment="1">
      <alignment horizontal="left" vertical="center" wrapText="1"/>
    </xf>
    <xf numFmtId="0" fontId="110" fillId="0" borderId="0" xfId="0" applyFont="1" applyAlignment="1">
      <alignment horizontal="left" vertical="center" wrapText="1"/>
    </xf>
    <xf numFmtId="0" fontId="102" fillId="12" borderId="191" xfId="0" applyFont="1" applyFill="1" applyBorder="1" applyAlignment="1">
      <alignment horizontal="center" vertical="center" wrapText="1"/>
    </xf>
    <xf numFmtId="0" fontId="96" fillId="0" borderId="192" xfId="0" applyFont="1" applyBorder="1" applyAlignment="1">
      <alignment horizontal="center" vertical="center" wrapText="1"/>
    </xf>
    <xf numFmtId="0" fontId="98" fillId="0" borderId="192" xfId="0" applyFont="1" applyBorder="1" applyAlignment="1">
      <alignment horizontal="center" vertical="center" wrapText="1"/>
    </xf>
    <xf numFmtId="0" fontId="96" fillId="0" borderId="193" xfId="0" applyFont="1" applyBorder="1" applyAlignment="1">
      <alignment horizontal="center" vertical="center" wrapText="1"/>
    </xf>
    <xf numFmtId="0" fontId="99" fillId="0" borderId="0" xfId="0" applyFont="1" applyAlignment="1">
      <alignment vertical="center" wrapText="1"/>
    </xf>
    <xf numFmtId="0" fontId="107" fillId="14" borderId="194" xfId="0" applyFont="1" applyFill="1" applyBorder="1" applyAlignment="1">
      <alignment horizontal="center" vertical="center" wrapText="1"/>
    </xf>
    <xf numFmtId="0" fontId="107" fillId="14" borderId="195" xfId="0" applyFont="1" applyFill="1" applyBorder="1" applyAlignment="1">
      <alignment horizontal="center" vertical="center" wrapText="1"/>
    </xf>
    <xf numFmtId="0" fontId="107" fillId="14" borderId="196" xfId="0" applyFont="1" applyFill="1" applyBorder="1" applyAlignment="1">
      <alignment horizontal="center" vertical="center" wrapText="1"/>
    </xf>
    <xf numFmtId="0" fontId="108" fillId="14" borderId="197" xfId="0" applyFont="1" applyFill="1" applyBorder="1" applyAlignment="1">
      <alignment horizontal="center" vertical="center" wrapText="1"/>
    </xf>
    <xf numFmtId="0" fontId="108" fillId="14" borderId="198" xfId="0" applyFont="1" applyFill="1" applyBorder="1" applyAlignment="1">
      <alignment horizontal="center" vertical="center" wrapText="1"/>
    </xf>
    <xf numFmtId="0" fontId="108" fillId="14" borderId="199" xfId="0" applyFont="1" applyFill="1" applyBorder="1" applyAlignment="1">
      <alignment horizontal="center" vertical="center" wrapText="1"/>
    </xf>
    <xf numFmtId="0" fontId="98" fillId="0" borderId="194" xfId="0" applyFont="1" applyBorder="1" applyAlignment="1">
      <alignment horizontal="center" vertical="center" wrapText="1"/>
    </xf>
    <xf numFmtId="0" fontId="98" fillId="0" borderId="195" xfId="0" applyFont="1" applyBorder="1" applyAlignment="1">
      <alignment horizontal="center" vertical="center" wrapText="1"/>
    </xf>
    <xf numFmtId="0" fontId="98" fillId="0" borderId="196" xfId="0" applyFont="1" applyBorder="1" applyAlignment="1">
      <alignment horizontal="center" vertical="center" wrapText="1"/>
    </xf>
    <xf numFmtId="0" fontId="98" fillId="0" borderId="200" xfId="0" applyFont="1" applyBorder="1" applyAlignment="1">
      <alignment horizontal="center" vertical="center" wrapText="1"/>
    </xf>
    <xf numFmtId="0" fontId="98" fillId="0" borderId="188" xfId="0" applyFont="1" applyBorder="1" applyAlignment="1">
      <alignment horizontal="center" vertical="center" wrapText="1"/>
    </xf>
    <xf numFmtId="0" fontId="98" fillId="0" borderId="201" xfId="0" applyFont="1" applyBorder="1" applyAlignment="1">
      <alignment horizontal="center" vertical="center" wrapText="1"/>
    </xf>
    <xf numFmtId="0" fontId="98" fillId="0" borderId="197" xfId="0" applyFont="1" applyBorder="1" applyAlignment="1">
      <alignment horizontal="center" vertical="center" wrapText="1"/>
    </xf>
    <xf numFmtId="0" fontId="98" fillId="0" borderId="198" xfId="0" applyFont="1" applyBorder="1" applyAlignment="1">
      <alignment horizontal="center" vertical="center" wrapText="1"/>
    </xf>
    <xf numFmtId="0" fontId="98" fillId="0" borderId="199" xfId="0" applyFont="1" applyBorder="1" applyAlignment="1">
      <alignment horizontal="center" vertical="center" wrapText="1"/>
    </xf>
    <xf numFmtId="0" fontId="2" fillId="0" borderId="0" xfId="0" applyFont="1" applyAlignment="1" applyProtection="1">
      <alignment horizontal="left" vertical="top"/>
      <protection locked="0"/>
    </xf>
    <xf numFmtId="167" fontId="7" fillId="6" borderId="2" xfId="1" applyNumberFormat="1" applyFont="1" applyFill="1" applyBorder="1" applyAlignment="1" applyProtection="1">
      <alignment horizontal="center"/>
      <protection locked="0"/>
    </xf>
    <xf numFmtId="43" fontId="7" fillId="7" borderId="57" xfId="1" applyFont="1" applyFill="1" applyBorder="1" applyProtection="1">
      <protection locked="0"/>
    </xf>
    <xf numFmtId="43" fontId="7" fillId="7" borderId="11" xfId="1" applyFont="1" applyFill="1" applyBorder="1" applyProtection="1">
      <protection locked="0"/>
    </xf>
    <xf numFmtId="43" fontId="7" fillId="7" borderId="7" xfId="1" applyFont="1" applyFill="1" applyBorder="1" applyProtection="1">
      <protection locked="0"/>
    </xf>
    <xf numFmtId="43" fontId="7" fillId="7" borderId="1" xfId="1" applyFont="1" applyFill="1" applyBorder="1" applyProtection="1">
      <protection locked="0"/>
    </xf>
    <xf numFmtId="43" fontId="0" fillId="7" borderId="98" xfId="1" applyFont="1" applyFill="1" applyBorder="1" applyAlignment="1" applyProtection="1">
      <alignment wrapText="1"/>
      <protection locked="0"/>
    </xf>
    <xf numFmtId="43" fontId="0" fillId="7" borderId="99" xfId="1" applyFont="1" applyFill="1" applyBorder="1" applyProtection="1">
      <protection locked="0"/>
    </xf>
    <xf numFmtId="43" fontId="0" fillId="7" borderId="177" xfId="1" applyFont="1" applyFill="1" applyBorder="1" applyProtection="1">
      <protection locked="0"/>
    </xf>
    <xf numFmtId="43" fontId="0" fillId="7" borderId="100" xfId="1" applyFont="1" applyFill="1" applyBorder="1" applyProtection="1">
      <protection locked="0"/>
    </xf>
    <xf numFmtId="0" fontId="21" fillId="6" borderId="202" xfId="1" applyNumberFormat="1" applyFont="1" applyFill="1" applyBorder="1" applyAlignment="1">
      <alignment horizontal="center" wrapText="1"/>
    </xf>
    <xf numFmtId="0" fontId="46" fillId="0" borderId="0" xfId="0" applyFont="1"/>
    <xf numFmtId="49" fontId="24" fillId="0" borderId="8" xfId="0" applyNumberFormat="1" applyFont="1" applyBorder="1" applyAlignment="1">
      <alignment horizontal="center" vertical="center"/>
    </xf>
    <xf numFmtId="0" fontId="111" fillId="0" borderId="0" xfId="0" applyFont="1" applyAlignment="1">
      <alignment horizontal="left" vertical="top"/>
    </xf>
    <xf numFmtId="0" fontId="46" fillId="0" borderId="0" xfId="109" applyFont="1" applyAlignment="1">
      <alignment horizontal="left" vertical="top"/>
    </xf>
    <xf numFmtId="0" fontId="46" fillId="0" borderId="0" xfId="109" applyFont="1" applyAlignment="1">
      <alignment vertical="top"/>
    </xf>
    <xf numFmtId="0" fontId="46" fillId="0" borderId="0" xfId="109" applyFont="1" applyAlignment="1">
      <alignment vertical="top" wrapText="1"/>
    </xf>
    <xf numFmtId="0" fontId="112" fillId="0" borderId="0" xfId="0" applyFont="1" applyAlignment="1">
      <alignment horizontal="left" vertical="top"/>
    </xf>
    <xf numFmtId="0" fontId="46" fillId="0" borderId="0" xfId="109" applyFont="1" applyAlignment="1">
      <alignment horizontal="right" vertical="top"/>
    </xf>
    <xf numFmtId="0" fontId="46" fillId="0" borderId="0" xfId="109" applyFont="1" applyAlignment="1">
      <alignment horizontal="right" vertical="top" wrapText="1"/>
    </xf>
    <xf numFmtId="43" fontId="46" fillId="0" borderId="0" xfId="109" applyNumberFormat="1" applyFont="1" applyAlignment="1">
      <alignment horizontal="left" vertical="top"/>
    </xf>
    <xf numFmtId="0" fontId="2" fillId="0" borderId="0" xfId="109" applyFont="1" applyAlignment="1">
      <alignment horizontal="center" vertical="center" wrapText="1"/>
    </xf>
    <xf numFmtId="0" fontId="22" fillId="0" borderId="0" xfId="109" applyFont="1" applyAlignment="1">
      <alignment horizontal="center" vertical="center" wrapText="1"/>
    </xf>
    <xf numFmtId="0" fontId="2" fillId="0" borderId="69" xfId="109" applyFont="1" applyBorder="1" applyAlignment="1">
      <alignment horizontal="center" vertical="center" wrapText="1"/>
    </xf>
    <xf numFmtId="0" fontId="2" fillId="0" borderId="70" xfId="109" applyFont="1" applyBorder="1" applyAlignment="1">
      <alignment horizontal="center" vertical="center" wrapText="1"/>
    </xf>
    <xf numFmtId="0" fontId="2" fillId="0" borderId="71" xfId="109" applyFont="1" applyBorder="1" applyAlignment="1">
      <alignment horizontal="center" vertical="center" wrapText="1"/>
    </xf>
    <xf numFmtId="43" fontId="24" fillId="15" borderId="33" xfId="1" applyFont="1" applyFill="1" applyBorder="1" applyAlignment="1">
      <alignment horizontal="center" wrapText="1"/>
    </xf>
    <xf numFmtId="43" fontId="24" fillId="15" borderId="52" xfId="1" applyFont="1" applyFill="1" applyBorder="1" applyAlignment="1">
      <alignment horizontal="center" wrapText="1"/>
    </xf>
    <xf numFmtId="43" fontId="24" fillId="15" borderId="42" xfId="1" applyFont="1" applyFill="1" applyBorder="1" applyAlignment="1">
      <alignment horizontal="center" wrapText="1"/>
    </xf>
    <xf numFmtId="43" fontId="24" fillId="15" borderId="54" xfId="1" applyFont="1" applyFill="1" applyBorder="1" applyAlignment="1">
      <alignment horizontal="center" wrapText="1"/>
    </xf>
    <xf numFmtId="0" fontId="2" fillId="0" borderId="0" xfId="109" applyFont="1" applyAlignment="1">
      <alignment horizontal="center" vertical="top" wrapText="1"/>
    </xf>
    <xf numFmtId="0" fontId="2" fillId="7" borderId="203" xfId="109" applyFont="1" applyFill="1" applyBorder="1" applyAlignment="1" applyProtection="1">
      <alignment vertical="center" wrapText="1"/>
      <protection locked="0"/>
    </xf>
    <xf numFmtId="0" fontId="2" fillId="7" borderId="204" xfId="109" applyFont="1" applyFill="1" applyBorder="1" applyAlignment="1" applyProtection="1">
      <alignment vertical="center" wrapText="1"/>
      <protection locked="0"/>
    </xf>
    <xf numFmtId="0" fontId="2" fillId="7" borderId="204" xfId="109" applyFont="1" applyFill="1" applyBorder="1" applyAlignment="1" applyProtection="1">
      <alignment vertical="center"/>
      <protection locked="0"/>
    </xf>
    <xf numFmtId="0" fontId="2" fillId="7" borderId="205" xfId="109" applyFont="1" applyFill="1" applyBorder="1" applyAlignment="1" applyProtection="1">
      <alignment vertical="center"/>
      <protection locked="0"/>
    </xf>
    <xf numFmtId="0" fontId="2" fillId="7" borderId="206" xfId="109" applyFont="1" applyFill="1" applyBorder="1" applyAlignment="1" applyProtection="1">
      <alignment vertical="center" wrapText="1"/>
      <protection locked="0"/>
    </xf>
    <xf numFmtId="43" fontId="2" fillId="7" borderId="207" xfId="109" applyNumberFormat="1" applyFont="1" applyFill="1" applyBorder="1" applyAlignment="1" applyProtection="1">
      <alignment vertical="center" wrapText="1"/>
      <protection locked="0"/>
    </xf>
    <xf numFmtId="43" fontId="2" fillId="7" borderId="204" xfId="109" applyNumberFormat="1" applyFont="1" applyFill="1" applyBorder="1" applyAlignment="1" applyProtection="1">
      <alignment vertical="center" wrapText="1"/>
      <protection locked="0"/>
    </xf>
    <xf numFmtId="43" fontId="2" fillId="0" borderId="204" xfId="109" applyNumberFormat="1" applyFont="1" applyBorder="1" applyAlignment="1">
      <alignment vertical="center" wrapText="1"/>
    </xf>
    <xf numFmtId="10" fontId="2" fillId="7" borderId="204" xfId="109" applyNumberFormat="1" applyFont="1" applyFill="1" applyBorder="1" applyAlignment="1" applyProtection="1">
      <alignment vertical="center" wrapText="1"/>
      <protection locked="0"/>
    </xf>
    <xf numFmtId="43" fontId="2" fillId="2" borderId="204" xfId="109" applyNumberFormat="1" applyFont="1" applyFill="1" applyBorder="1" applyAlignment="1" applyProtection="1">
      <alignment vertical="center" wrapText="1"/>
      <protection locked="0"/>
    </xf>
    <xf numFmtId="43" fontId="2" fillId="0" borderId="206" xfId="109" applyNumberFormat="1" applyFont="1" applyBorder="1" applyAlignment="1">
      <alignment vertical="center" wrapText="1"/>
    </xf>
    <xf numFmtId="43" fontId="2" fillId="0" borderId="207" xfId="109" applyNumberFormat="1" applyFont="1" applyBorder="1" applyAlignment="1">
      <alignment vertical="center" wrapText="1"/>
    </xf>
    <xf numFmtId="0" fontId="2" fillId="0" borderId="0" xfId="109" applyFont="1" applyAlignment="1">
      <alignment vertical="top" wrapText="1"/>
    </xf>
    <xf numFmtId="43" fontId="2" fillId="0" borderId="33" xfId="109" applyNumberFormat="1" applyFont="1" applyBorder="1" applyAlignment="1">
      <alignment vertical="top" wrapText="1"/>
    </xf>
    <xf numFmtId="43" fontId="2" fillId="0" borderId="52" xfId="109" applyNumberFormat="1" applyFont="1" applyBorder="1" applyAlignment="1">
      <alignment vertical="top" wrapText="1"/>
    </xf>
    <xf numFmtId="43" fontId="2" fillId="0" borderId="42" xfId="109" applyNumberFormat="1" applyFont="1" applyBorder="1" applyAlignment="1">
      <alignment vertical="top" wrapText="1"/>
    </xf>
    <xf numFmtId="43" fontId="2" fillId="0" borderId="54" xfId="109" applyNumberFormat="1" applyFont="1" applyBorder="1" applyAlignment="1">
      <alignment vertical="top" wrapText="1"/>
    </xf>
    <xf numFmtId="0" fontId="2" fillId="7" borderId="208" xfId="109" applyFont="1" applyFill="1" applyBorder="1" applyAlignment="1" applyProtection="1">
      <alignment vertical="center" wrapText="1"/>
      <protection locked="0"/>
    </xf>
    <xf numFmtId="43" fontId="2" fillId="7" borderId="209" xfId="109" applyNumberFormat="1" applyFont="1" applyFill="1" applyBorder="1" applyAlignment="1" applyProtection="1">
      <alignment vertical="center" wrapText="1"/>
      <protection locked="0"/>
    </xf>
    <xf numFmtId="43" fontId="2" fillId="7" borderId="210" xfId="109" applyNumberFormat="1" applyFont="1" applyFill="1" applyBorder="1" applyAlignment="1" applyProtection="1">
      <alignment vertical="center" wrapText="1"/>
      <protection locked="0"/>
    </xf>
    <xf numFmtId="43" fontId="2" fillId="0" borderId="210" xfId="109" applyNumberFormat="1" applyFont="1" applyBorder="1" applyAlignment="1">
      <alignment vertical="center" wrapText="1"/>
    </xf>
    <xf numFmtId="10" fontId="2" fillId="7" borderId="210" xfId="109" applyNumberFormat="1" applyFont="1" applyFill="1" applyBorder="1" applyAlignment="1" applyProtection="1">
      <alignment vertical="center" wrapText="1"/>
      <protection locked="0"/>
    </xf>
    <xf numFmtId="43" fontId="2" fillId="2" borderId="210" xfId="109" applyNumberFormat="1" applyFont="1" applyFill="1" applyBorder="1" applyAlignment="1" applyProtection="1">
      <alignment vertical="center" wrapText="1"/>
      <protection locked="0"/>
    </xf>
    <xf numFmtId="43" fontId="2" fillId="0" borderId="211" xfId="109" applyNumberFormat="1" applyFont="1" applyBorder="1" applyAlignment="1">
      <alignment vertical="center" wrapText="1"/>
    </xf>
    <xf numFmtId="43" fontId="2" fillId="0" borderId="209" xfId="109" applyNumberFormat="1" applyFont="1" applyBorder="1" applyAlignment="1">
      <alignment vertical="center" wrapText="1"/>
    </xf>
    <xf numFmtId="43" fontId="2" fillId="0" borderId="33" xfId="1" applyFont="1" applyBorder="1" applyAlignment="1" applyProtection="1">
      <alignment vertical="top" wrapText="1"/>
    </xf>
    <xf numFmtId="43" fontId="2" fillId="0" borderId="52" xfId="1" applyFont="1" applyBorder="1" applyAlignment="1" applyProtection="1">
      <alignment vertical="top" wrapText="1"/>
    </xf>
    <xf numFmtId="43" fontId="2" fillId="0" borderId="42" xfId="1" applyFont="1" applyBorder="1" applyAlignment="1" applyProtection="1">
      <alignment vertical="top" wrapText="1"/>
    </xf>
    <xf numFmtId="43" fontId="2" fillId="0" borderId="54" xfId="1" applyFont="1" applyBorder="1" applyAlignment="1" applyProtection="1">
      <alignment vertical="top" wrapText="1"/>
    </xf>
    <xf numFmtId="43" fontId="2" fillId="15" borderId="210" xfId="109" applyNumberFormat="1" applyFont="1" applyFill="1" applyBorder="1" applyAlignment="1" applyProtection="1">
      <alignment vertical="center" wrapText="1"/>
      <protection locked="0"/>
    </xf>
    <xf numFmtId="0" fontId="2" fillId="0" borderId="8" xfId="109" applyFont="1" applyBorder="1" applyAlignment="1">
      <alignment horizontal="center" vertical="top" wrapText="1"/>
    </xf>
    <xf numFmtId="0" fontId="2" fillId="7" borderId="212" xfId="109" applyFont="1" applyFill="1" applyBorder="1" applyAlignment="1" applyProtection="1">
      <alignment vertical="center" wrapText="1"/>
      <protection locked="0"/>
    </xf>
    <xf numFmtId="0" fontId="2" fillId="7" borderId="213" xfId="109" applyFont="1" applyFill="1" applyBorder="1" applyAlignment="1" applyProtection="1">
      <alignment vertical="center" wrapText="1"/>
      <protection locked="0"/>
    </xf>
    <xf numFmtId="0" fontId="2" fillId="7" borderId="213" xfId="109" applyFont="1" applyFill="1" applyBorder="1" applyAlignment="1" applyProtection="1">
      <alignment vertical="center"/>
      <protection locked="0"/>
    </xf>
    <xf numFmtId="0" fontId="2" fillId="7" borderId="214" xfId="109" applyFont="1" applyFill="1" applyBorder="1" applyAlignment="1" applyProtection="1">
      <alignment vertical="center"/>
      <protection locked="0"/>
    </xf>
    <xf numFmtId="0" fontId="2" fillId="7" borderId="215" xfId="109" applyFont="1" applyFill="1" applyBorder="1" applyAlignment="1" applyProtection="1">
      <alignment vertical="center" wrapText="1"/>
      <protection locked="0"/>
    </xf>
    <xf numFmtId="43" fontId="2" fillId="7" borderId="216" xfId="109" applyNumberFormat="1" applyFont="1" applyFill="1" applyBorder="1" applyAlignment="1" applyProtection="1">
      <alignment vertical="center" wrapText="1"/>
      <protection locked="0"/>
    </xf>
    <xf numFmtId="43" fontId="2" fillId="7" borderId="213" xfId="109" applyNumberFormat="1" applyFont="1" applyFill="1" applyBorder="1" applyAlignment="1" applyProtection="1">
      <alignment vertical="center" wrapText="1"/>
      <protection locked="0"/>
    </xf>
    <xf numFmtId="43" fontId="2" fillId="0" borderId="213" xfId="109" applyNumberFormat="1" applyFont="1" applyBorder="1" applyAlignment="1">
      <alignment vertical="center" wrapText="1"/>
    </xf>
    <xf numFmtId="10" fontId="2" fillId="7" borderId="213" xfId="109" applyNumberFormat="1" applyFont="1" applyFill="1" applyBorder="1" applyAlignment="1" applyProtection="1">
      <alignment vertical="center" wrapText="1"/>
      <protection locked="0"/>
    </xf>
    <xf numFmtId="43" fontId="2" fillId="2" borderId="213" xfId="109" applyNumberFormat="1" applyFont="1" applyFill="1" applyBorder="1" applyAlignment="1" applyProtection="1">
      <alignment vertical="center" wrapText="1"/>
      <protection locked="0"/>
    </xf>
    <xf numFmtId="43" fontId="2" fillId="0" borderId="215" xfId="109" applyNumberFormat="1" applyFont="1" applyBorder="1" applyAlignment="1">
      <alignment vertical="center" wrapText="1"/>
    </xf>
    <xf numFmtId="43" fontId="2" fillId="15" borderId="213" xfId="109" applyNumberFormat="1" applyFont="1" applyFill="1" applyBorder="1" applyAlignment="1" applyProtection="1">
      <alignment vertical="center" wrapText="1"/>
      <protection locked="0"/>
    </xf>
    <xf numFmtId="43" fontId="2" fillId="0" borderId="216" xfId="109" applyNumberFormat="1" applyFont="1" applyBorder="1" applyAlignment="1">
      <alignment vertical="center" wrapText="1"/>
    </xf>
    <xf numFmtId="0" fontId="2" fillId="0" borderId="0" xfId="0" applyFont="1" applyAlignment="1">
      <alignment horizontal="center" vertical="top" wrapText="1"/>
    </xf>
    <xf numFmtId="0" fontId="2" fillId="0" borderId="0" xfId="0" applyFont="1" applyAlignment="1">
      <alignment vertical="center"/>
    </xf>
    <xf numFmtId="43" fontId="2" fillId="0" borderId="190" xfId="0" applyNumberFormat="1" applyFont="1" applyBorder="1" applyAlignment="1">
      <alignment vertical="center" wrapText="1"/>
    </xf>
    <xf numFmtId="43" fontId="2" fillId="0" borderId="60" xfId="0" applyNumberFormat="1" applyFont="1" applyBorder="1" applyAlignment="1">
      <alignment vertical="center" wrapText="1"/>
    </xf>
    <xf numFmtId="43" fontId="2" fillId="0" borderId="217" xfId="0" applyNumberFormat="1" applyFont="1" applyBorder="1" applyAlignment="1">
      <alignment vertical="center" wrapText="1"/>
    </xf>
    <xf numFmtId="43" fontId="2" fillId="0" borderId="0" xfId="0" applyNumberFormat="1" applyFont="1" applyAlignment="1">
      <alignment vertical="center" wrapText="1"/>
    </xf>
    <xf numFmtId="43" fontId="2" fillId="15" borderId="79" xfId="1" applyFont="1" applyFill="1" applyBorder="1" applyAlignment="1" applyProtection="1">
      <alignment vertical="top" wrapText="1"/>
    </xf>
    <xf numFmtId="43" fontId="2" fillId="15" borderId="95" xfId="1" applyFont="1" applyFill="1" applyBorder="1" applyAlignment="1" applyProtection="1">
      <alignment vertical="top" wrapText="1"/>
    </xf>
    <xf numFmtId="43" fontId="2" fillId="15" borderId="44" xfId="1" applyFont="1" applyFill="1" applyBorder="1" applyAlignment="1" applyProtection="1">
      <alignment vertical="top" wrapText="1"/>
    </xf>
    <xf numFmtId="43" fontId="2" fillId="15" borderId="55" xfId="1" applyFont="1" applyFill="1" applyBorder="1" applyAlignment="1" applyProtection="1">
      <alignment vertical="top" wrapText="1"/>
    </xf>
    <xf numFmtId="0" fontId="2" fillId="0" borderId="0" xfId="109" applyFont="1" applyAlignment="1">
      <alignment horizontal="left" vertical="top"/>
    </xf>
    <xf numFmtId="0" fontId="2" fillId="0" borderId="0" xfId="109" applyFont="1" applyAlignment="1">
      <alignment vertical="top"/>
    </xf>
    <xf numFmtId="0" fontId="96" fillId="0" borderId="0" xfId="0" applyFont="1" applyAlignment="1">
      <alignment horizontal="center" vertical="center" wrapText="1"/>
    </xf>
    <xf numFmtId="0" fontId="104" fillId="0" borderId="0" xfId="0" applyFont="1" applyAlignment="1">
      <alignment horizontal="center" vertical="center" wrapText="1"/>
    </xf>
    <xf numFmtId="0" fontId="96" fillId="13" borderId="0" xfId="0" applyFont="1" applyFill="1" applyAlignment="1">
      <alignment horizontal="center" vertical="center" wrapText="1"/>
    </xf>
    <xf numFmtId="49" fontId="2" fillId="0" borderId="0" xfId="109" applyNumberFormat="1" applyFont="1" applyAlignment="1">
      <alignment horizontal="center" vertical="top" wrapText="1"/>
    </xf>
    <xf numFmtId="0" fontId="111" fillId="0" borderId="0" xfId="0" applyFont="1" applyAlignment="1">
      <alignment vertical="top"/>
    </xf>
    <xf numFmtId="0" fontId="112" fillId="0" borderId="0" xfId="0" applyFont="1" applyAlignment="1">
      <alignment vertical="top"/>
    </xf>
    <xf numFmtId="0" fontId="2" fillId="0" borderId="0" xfId="109" applyFont="1" applyAlignment="1">
      <alignment vertical="center" wrapText="1"/>
    </xf>
    <xf numFmtId="0" fontId="2" fillId="0" borderId="0" xfId="0" applyFont="1" applyAlignment="1">
      <alignment vertical="top" wrapText="1"/>
    </xf>
    <xf numFmtId="0" fontId="2" fillId="0" borderId="8" xfId="109" applyFont="1" applyBorder="1" applyAlignment="1">
      <alignment vertical="top"/>
    </xf>
    <xf numFmtId="165" fontId="45" fillId="0" borderId="0" xfId="0" applyNumberFormat="1" applyFont="1" applyAlignment="1">
      <alignment horizontal="center"/>
    </xf>
    <xf numFmtId="0" fontId="24" fillId="7" borderId="3" xfId="0" applyFont="1" applyFill="1" applyBorder="1" applyAlignment="1">
      <alignment horizontal="center" vertical="center"/>
    </xf>
    <xf numFmtId="0" fontId="24" fillId="7" borderId="8" xfId="0" applyFont="1" applyFill="1" applyBorder="1" applyAlignment="1">
      <alignment horizontal="center" vertical="center"/>
    </xf>
    <xf numFmtId="49" fontId="32" fillId="0" borderId="3" xfId="0" applyNumberFormat="1" applyFont="1" applyBorder="1" applyAlignment="1">
      <alignment horizontal="left"/>
    </xf>
    <xf numFmtId="49" fontId="32" fillId="0" borderId="8" xfId="0" applyNumberFormat="1" applyFont="1" applyBorder="1" applyAlignment="1">
      <alignment horizontal="center"/>
    </xf>
    <xf numFmtId="49" fontId="46" fillId="0" borderId="3" xfId="0" applyNumberFormat="1" applyFont="1" applyBorder="1" applyAlignment="1">
      <alignment horizontal="left"/>
    </xf>
    <xf numFmtId="49" fontId="12" fillId="0" borderId="3" xfId="0" applyNumberFormat="1" applyFont="1" applyBorder="1" applyAlignment="1">
      <alignment horizontal="center" wrapText="1"/>
    </xf>
    <xf numFmtId="0" fontId="46" fillId="7" borderId="8" xfId="0" applyFont="1" applyFill="1" applyBorder="1" applyProtection="1">
      <protection locked="0"/>
    </xf>
    <xf numFmtId="49" fontId="46" fillId="7" borderId="8" xfId="0" applyNumberFormat="1" applyFont="1" applyFill="1" applyBorder="1" applyAlignment="1" applyProtection="1">
      <alignment horizontal="center"/>
      <protection locked="0"/>
    </xf>
    <xf numFmtId="49" fontId="46" fillId="7" borderId="8" xfId="1" applyNumberFormat="1" applyFont="1" applyFill="1" applyBorder="1" applyAlignment="1" applyProtection="1">
      <alignment horizontal="center"/>
      <protection locked="0"/>
    </xf>
    <xf numFmtId="49" fontId="34" fillId="6" borderId="73" xfId="0" applyNumberFormat="1" applyFont="1" applyFill="1" applyBorder="1" applyAlignment="1">
      <alignment horizontal="left"/>
    </xf>
    <xf numFmtId="49" fontId="34" fillId="6" borderId="73" xfId="1" applyNumberFormat="1" applyFont="1" applyFill="1" applyBorder="1" applyAlignment="1">
      <alignment horizontal="left"/>
    </xf>
    <xf numFmtId="49" fontId="34" fillId="6" borderId="73" xfId="1" applyNumberFormat="1" applyFont="1" applyFill="1" applyBorder="1" applyAlignment="1" applyProtection="1">
      <alignment horizontal="left"/>
      <protection locked="0"/>
    </xf>
    <xf numFmtId="0" fontId="2" fillId="0" borderId="0" xfId="0" applyFont="1" applyAlignment="1" applyProtection="1">
      <alignment vertical="center" wrapText="1"/>
      <protection locked="0"/>
    </xf>
    <xf numFmtId="37" fontId="15" fillId="5" borderId="12" xfId="18" applyFill="1" applyBorder="1" applyAlignment="1" applyProtection="1">
      <alignment horizontal="left" vertical="center"/>
      <protection locked="0"/>
    </xf>
    <xf numFmtId="37" fontId="15" fillId="5" borderId="11" xfId="18" applyFill="1" applyBorder="1" applyAlignment="1" applyProtection="1">
      <alignment horizontal="left" vertical="center"/>
      <protection locked="0"/>
    </xf>
    <xf numFmtId="37" fontId="15" fillId="5" borderId="7" xfId="18" applyFill="1" applyBorder="1" applyAlignment="1" applyProtection="1">
      <alignment horizontal="left" vertical="center"/>
      <protection locked="0"/>
    </xf>
    <xf numFmtId="37" fontId="15" fillId="5" borderId="10" xfId="18" applyFill="1" applyBorder="1" applyAlignment="1" applyProtection="1">
      <alignment horizontal="left" vertical="center"/>
      <protection locked="0"/>
    </xf>
    <xf numFmtId="37" fontId="15" fillId="5" borderId="8" xfId="18" applyFill="1" applyBorder="1" applyAlignment="1" applyProtection="1">
      <alignment horizontal="left" vertical="center"/>
      <protection locked="0"/>
    </xf>
    <xf numFmtId="37" fontId="15" fillId="5" borderId="5" xfId="18" applyFill="1" applyBorder="1" applyAlignment="1" applyProtection="1">
      <alignment horizontal="left" vertical="center"/>
      <protection locked="0"/>
    </xf>
    <xf numFmtId="0" fontId="33" fillId="2" borderId="3" xfId="0" applyFont="1" applyFill="1" applyBorder="1" applyAlignment="1">
      <alignment horizontal="left"/>
    </xf>
    <xf numFmtId="165" fontId="52" fillId="2" borderId="3" xfId="0" applyNumberFormat="1" applyFont="1" applyFill="1" applyBorder="1" applyAlignment="1">
      <alignment horizontal="left"/>
    </xf>
    <xf numFmtId="0" fontId="2" fillId="2" borderId="3" xfId="1" applyNumberFormat="1" applyFont="1" applyFill="1" applyBorder="1" applyAlignment="1">
      <alignment horizontal="left"/>
    </xf>
    <xf numFmtId="49" fontId="2" fillId="2" borderId="8" xfId="1" applyNumberFormat="1" applyFont="1" applyFill="1" applyBorder="1" applyAlignment="1">
      <alignment horizontal="left"/>
    </xf>
    <xf numFmtId="0" fontId="2" fillId="7" borderId="218" xfId="109" applyFont="1" applyFill="1" applyBorder="1" applyAlignment="1" applyProtection="1">
      <alignment vertical="center" wrapText="1"/>
      <protection locked="0"/>
    </xf>
    <xf numFmtId="0" fontId="2" fillId="7" borderId="219" xfId="109" applyFont="1" applyFill="1" applyBorder="1" applyAlignment="1" applyProtection="1">
      <alignment vertical="center" wrapText="1"/>
      <protection locked="0"/>
    </xf>
    <xf numFmtId="37" fontId="15" fillId="0" borderId="13" xfId="18" applyBorder="1" applyAlignment="1" applyProtection="1">
      <alignment vertical="top" wrapText="1"/>
      <protection locked="0"/>
    </xf>
    <xf numFmtId="37" fontId="15" fillId="0" borderId="8" xfId="18" applyBorder="1" applyAlignment="1" applyProtection="1">
      <alignment vertical="center"/>
      <protection locked="0"/>
    </xf>
    <xf numFmtId="37" fontId="15" fillId="0" borderId="116" xfId="18" applyBorder="1" applyAlignment="1" applyProtection="1">
      <alignment vertical="top" wrapText="1"/>
      <protection locked="0"/>
    </xf>
    <xf numFmtId="37" fontId="15" fillId="0" borderId="67" xfId="18" applyBorder="1" applyAlignment="1" applyProtection="1">
      <alignment vertical="center" wrapText="1"/>
      <protection locked="0"/>
    </xf>
    <xf numFmtId="37" fontId="15" fillId="0" borderId="110" xfId="18" applyBorder="1" applyAlignment="1" applyProtection="1">
      <alignment vertical="top" wrapText="1"/>
      <protection locked="0"/>
    </xf>
    <xf numFmtId="37" fontId="15" fillId="0" borderId="64" xfId="18" applyBorder="1" applyAlignment="1" applyProtection="1">
      <alignment horizontal="left" vertical="center" wrapText="1"/>
      <protection locked="0"/>
    </xf>
    <xf numFmtId="37" fontId="15" fillId="5" borderId="12" xfId="18" applyFill="1" applyBorder="1" applyAlignment="1" applyProtection="1">
      <alignment vertical="center"/>
      <protection locked="0"/>
    </xf>
    <xf numFmtId="37" fontId="15" fillId="5" borderId="11" xfId="18" applyFill="1" applyBorder="1" applyAlignment="1" applyProtection="1">
      <alignment vertical="center"/>
      <protection locked="0"/>
    </xf>
    <xf numFmtId="37" fontId="15" fillId="5" borderId="7" xfId="18" applyFill="1" applyBorder="1" applyAlignment="1" applyProtection="1">
      <alignment vertical="center"/>
      <protection locked="0"/>
    </xf>
    <xf numFmtId="37" fontId="15" fillId="5" borderId="10" xfId="18" applyFill="1" applyBorder="1" applyAlignment="1" applyProtection="1">
      <alignment vertical="center"/>
      <protection locked="0"/>
    </xf>
    <xf numFmtId="37" fontId="15" fillId="5" borderId="8" xfId="18" applyFill="1" applyBorder="1" applyAlignment="1" applyProtection="1">
      <alignment vertical="center"/>
      <protection locked="0"/>
    </xf>
    <xf numFmtId="37" fontId="15" fillId="5" borderId="5" xfId="18" applyFill="1" applyBorder="1" applyAlignment="1" applyProtection="1">
      <alignment vertical="center"/>
      <protection locked="0"/>
    </xf>
    <xf numFmtId="0" fontId="2" fillId="2" borderId="8" xfId="0" applyFont="1" applyFill="1" applyBorder="1"/>
    <xf numFmtId="0" fontId="25" fillId="2" borderId="0" xfId="0" applyFont="1" applyFill="1" applyAlignment="1">
      <alignment horizontal="right"/>
    </xf>
    <xf numFmtId="0" fontId="26" fillId="2" borderId="0" xfId="0" applyFont="1" applyFill="1" applyAlignment="1">
      <alignment horizontal="right"/>
    </xf>
    <xf numFmtId="0" fontId="2" fillId="0" borderId="0" xfId="0" applyFont="1" applyProtection="1">
      <protection locked="0"/>
    </xf>
    <xf numFmtId="0" fontId="2" fillId="0" borderId="8" xfId="0" applyFont="1" applyBorder="1"/>
    <xf numFmtId="0" fontId="2" fillId="0" borderId="0" xfId="0" applyFont="1" applyAlignment="1">
      <alignment horizontal="center"/>
    </xf>
    <xf numFmtId="49" fontId="2" fillId="0" borderId="0" xfId="1" applyNumberFormat="1" applyFont="1" applyAlignment="1">
      <alignment horizontal="center"/>
    </xf>
    <xf numFmtId="0" fontId="2" fillId="0" borderId="11" xfId="0" applyFont="1" applyBorder="1" applyProtection="1">
      <protection locked="0"/>
    </xf>
    <xf numFmtId="0" fontId="2" fillId="0" borderId="0" xfId="0" applyFont="1" applyAlignment="1">
      <alignment horizontal="left" wrapText="1"/>
    </xf>
    <xf numFmtId="0" fontId="78" fillId="0" borderId="0" xfId="0" applyFont="1" applyAlignment="1">
      <alignment horizontal="left" wrapText="1"/>
    </xf>
    <xf numFmtId="0" fontId="0" fillId="0" borderId="0" xfId="0" applyAlignment="1">
      <alignment horizontal="left"/>
    </xf>
    <xf numFmtId="0" fontId="2" fillId="0" borderId="0" xfId="0" applyFont="1" applyAlignment="1">
      <alignment wrapText="1"/>
    </xf>
    <xf numFmtId="0" fontId="2" fillId="0" borderId="0" xfId="0" applyFont="1"/>
    <xf numFmtId="0" fontId="2" fillId="0" borderId="0" xfId="0" applyFont="1" applyAlignment="1">
      <alignment horizontal="left"/>
    </xf>
    <xf numFmtId="0" fontId="81" fillId="0" borderId="0" xfId="0" applyFont="1" applyAlignment="1">
      <alignment horizontal="left" wrapText="1"/>
    </xf>
    <xf numFmtId="0" fontId="5" fillId="2" borderId="0" xfId="0" applyFont="1" applyFill="1" applyAlignment="1">
      <alignment horizontal="center"/>
    </xf>
    <xf numFmtId="0" fontId="5" fillId="2" borderId="0" xfId="0" applyFont="1" applyFill="1" applyAlignment="1" applyProtection="1">
      <alignment horizontal="center"/>
      <protection locked="0"/>
    </xf>
    <xf numFmtId="0" fontId="15" fillId="2" borderId="0" xfId="0" applyFont="1" applyFill="1" applyAlignment="1">
      <alignment horizontal="center"/>
    </xf>
    <xf numFmtId="0" fontId="6" fillId="2" borderId="0" xfId="0" applyFont="1" applyFill="1" applyAlignment="1">
      <alignment horizontal="center"/>
    </xf>
    <xf numFmtId="165" fontId="52" fillId="0" borderId="0" xfId="0" applyNumberFormat="1" applyFont="1" applyAlignment="1" applyProtection="1">
      <alignment horizontal="center"/>
      <protection locked="0"/>
    </xf>
    <xf numFmtId="0" fontId="5" fillId="0" borderId="0" xfId="0" applyFont="1" applyAlignment="1">
      <alignment horizontal="left"/>
    </xf>
    <xf numFmtId="0" fontId="46" fillId="0" borderId="8" xfId="0" applyFont="1" applyBorder="1" applyAlignment="1">
      <alignment horizontal="left"/>
    </xf>
    <xf numFmtId="0" fontId="35" fillId="0" borderId="0" xfId="0" applyFont="1" applyAlignment="1">
      <alignment horizontal="left" wrapText="1"/>
    </xf>
    <xf numFmtId="49" fontId="39" fillId="0" borderId="0" xfId="1" applyNumberFormat="1" applyFont="1" applyAlignment="1" applyProtection="1">
      <alignment horizontal="center" vertical="center" wrapText="1"/>
      <protection locked="0"/>
    </xf>
    <xf numFmtId="49" fontId="39" fillId="0" borderId="0" xfId="1" applyNumberFormat="1" applyFont="1" applyAlignment="1" applyProtection="1">
      <alignment horizontal="center"/>
      <protection locked="0"/>
    </xf>
    <xf numFmtId="37" fontId="15" fillId="0" borderId="13" xfId="18" applyBorder="1" applyAlignment="1" applyProtection="1">
      <alignment horizontal="left" vertical="top" wrapText="1"/>
      <protection locked="0"/>
    </xf>
    <xf numFmtId="37" fontId="15" fillId="0" borderId="0" xfId="18" applyAlignment="1" applyProtection="1">
      <alignment horizontal="left" vertical="top" wrapText="1"/>
      <protection locked="0"/>
    </xf>
    <xf numFmtId="37" fontId="15" fillId="0" borderId="15" xfId="18" applyBorder="1" applyAlignment="1" applyProtection="1">
      <alignment horizontal="left" vertical="top" wrapText="1"/>
      <protection locked="0"/>
    </xf>
    <xf numFmtId="37" fontId="15" fillId="5" borderId="10" xfId="18" applyFill="1" applyBorder="1" applyAlignment="1">
      <alignment horizontal="left" vertical="center" wrapText="1"/>
    </xf>
    <xf numFmtId="37" fontId="15" fillId="5" borderId="8" xfId="18" applyFill="1" applyBorder="1" applyAlignment="1">
      <alignment horizontal="left" vertical="center" wrapText="1"/>
    </xf>
    <xf numFmtId="37" fontId="15" fillId="5" borderId="5" xfId="18" applyFill="1" applyBorder="1" applyAlignment="1">
      <alignment horizontal="left" vertical="center" wrapText="1"/>
    </xf>
    <xf numFmtId="37" fontId="15" fillId="0" borderId="12" xfId="18" applyBorder="1" applyAlignment="1" applyProtection="1">
      <alignment horizontal="left"/>
      <protection locked="0"/>
    </xf>
    <xf numFmtId="37" fontId="15" fillId="0" borderId="11" xfId="18" applyBorder="1" applyAlignment="1" applyProtection="1">
      <alignment horizontal="left"/>
      <protection locked="0"/>
    </xf>
    <xf numFmtId="37" fontId="15" fillId="5" borderId="11" xfId="18" applyFill="1" applyBorder="1" applyAlignment="1">
      <alignment horizontal="left" vertical="center"/>
    </xf>
    <xf numFmtId="37" fontId="15" fillId="5" borderId="7" xfId="18" applyFill="1" applyBorder="1" applyAlignment="1">
      <alignment horizontal="left" vertical="center"/>
    </xf>
    <xf numFmtId="37" fontId="15" fillId="5" borderId="10" xfId="18" applyFill="1" applyBorder="1" applyAlignment="1">
      <alignment horizontal="left" vertical="center"/>
    </xf>
    <xf numFmtId="37" fontId="15" fillId="5" borderId="8" xfId="18" applyFill="1" applyBorder="1" applyAlignment="1">
      <alignment horizontal="left" vertical="center"/>
    </xf>
    <xf numFmtId="37" fontId="15" fillId="5" borderId="5" xfId="18" applyFill="1" applyBorder="1" applyAlignment="1">
      <alignment horizontal="left" vertical="center"/>
    </xf>
    <xf numFmtId="37" fontId="15" fillId="5" borderId="12" xfId="18" applyFill="1" applyBorder="1" applyAlignment="1">
      <alignment horizontal="left" vertical="center"/>
    </xf>
    <xf numFmtId="49" fontId="0" fillId="0" borderId="8" xfId="0" applyNumberFormat="1" applyBorder="1" applyAlignment="1" applyProtection="1">
      <alignment horizontal="center"/>
      <protection locked="0"/>
    </xf>
    <xf numFmtId="0" fontId="0" fillId="0" borderId="8" xfId="0" applyBorder="1" applyAlignment="1" applyProtection="1">
      <alignment horizontal="center"/>
      <protection locked="0"/>
    </xf>
    <xf numFmtId="0" fontId="0" fillId="0" borderId="0" xfId="0" applyAlignment="1">
      <alignment horizontal="left" wrapText="1"/>
    </xf>
    <xf numFmtId="0" fontId="0" fillId="0" borderId="0" xfId="0" applyAlignment="1">
      <alignment horizontal="left"/>
    </xf>
    <xf numFmtId="0" fontId="86" fillId="0" borderId="0" xfId="0" applyFont="1" applyAlignment="1">
      <alignment horizontal="left"/>
    </xf>
    <xf numFmtId="0" fontId="78" fillId="0" borderId="0" xfId="0" applyFont="1" applyAlignment="1">
      <alignment horizontal="left" wrapText="1"/>
    </xf>
    <xf numFmtId="0" fontId="2" fillId="0" borderId="0" xfId="0" applyFont="1" applyAlignment="1">
      <alignment wrapText="1"/>
    </xf>
    <xf numFmtId="0" fontId="2" fillId="0" borderId="0" xfId="0" applyFont="1"/>
    <xf numFmtId="0" fontId="81" fillId="0" borderId="0" xfId="0" applyFont="1" applyAlignment="1">
      <alignment wrapText="1"/>
    </xf>
    <xf numFmtId="0" fontId="2" fillId="0" borderId="0" xfId="0" applyFont="1" applyAlignment="1">
      <alignment horizontal="left" wrapText="1"/>
    </xf>
    <xf numFmtId="0" fontId="2" fillId="0" borderId="0" xfId="0" applyFont="1" applyAlignment="1">
      <alignment horizontal="left"/>
    </xf>
    <xf numFmtId="0" fontId="81" fillId="0" borderId="0" xfId="0" applyFont="1" applyAlignment="1">
      <alignment horizontal="left" wrapText="1"/>
    </xf>
    <xf numFmtId="0" fontId="0" fillId="0" borderId="0" xfId="0" applyAlignment="1">
      <alignment wrapText="1"/>
    </xf>
    <xf numFmtId="0" fontId="99" fillId="0" borderId="0" xfId="0" applyFont="1" applyAlignment="1">
      <alignment horizontal="center" vertical="center" wrapText="1"/>
    </xf>
    <xf numFmtId="0" fontId="15" fillId="2" borderId="8" xfId="0" applyFont="1" applyFill="1" applyBorder="1" applyAlignment="1" applyProtection="1">
      <alignment horizontal="left"/>
      <protection locked="0"/>
    </xf>
    <xf numFmtId="0" fontId="15" fillId="2" borderId="3" xfId="0" applyFont="1" applyFill="1" applyBorder="1" applyAlignment="1" applyProtection="1">
      <alignment horizontal="left"/>
      <protection locked="0"/>
    </xf>
    <xf numFmtId="0" fontId="15" fillId="2" borderId="8" xfId="0" applyFont="1" applyFill="1" applyBorder="1" applyAlignment="1" applyProtection="1">
      <alignment horizontal="center"/>
      <protection locked="0"/>
    </xf>
    <xf numFmtId="165" fontId="15" fillId="2" borderId="8" xfId="0" applyNumberFormat="1" applyFont="1" applyFill="1" applyBorder="1" applyAlignment="1" applyProtection="1">
      <alignment horizontal="center"/>
      <protection locked="0"/>
    </xf>
    <xf numFmtId="0" fontId="74" fillId="2" borderId="0" xfId="0" applyFont="1" applyFill="1" applyAlignment="1">
      <alignment horizontal="center"/>
    </xf>
    <xf numFmtId="0" fontId="5" fillId="2" borderId="150" xfId="0" applyFont="1" applyFill="1" applyBorder="1" applyAlignment="1">
      <alignment horizontal="center"/>
    </xf>
    <xf numFmtId="0" fontId="15" fillId="7" borderId="8" xfId="0" applyFont="1" applyFill="1" applyBorder="1" applyAlignment="1" applyProtection="1">
      <alignment horizontal="left" vertical="top"/>
      <protection locked="0"/>
    </xf>
    <xf numFmtId="0" fontId="15" fillId="7" borderId="3" xfId="0" applyFont="1" applyFill="1" applyBorder="1" applyAlignment="1" applyProtection="1">
      <alignment horizontal="center"/>
      <protection locked="0"/>
    </xf>
    <xf numFmtId="0" fontId="15" fillId="7" borderId="6" xfId="0" applyFont="1" applyFill="1" applyBorder="1" applyAlignment="1" applyProtection="1">
      <alignment horizontal="center"/>
      <protection locked="0"/>
    </xf>
    <xf numFmtId="0" fontId="6" fillId="2" borderId="8" xfId="0" applyFont="1" applyFill="1" applyBorder="1" applyAlignment="1">
      <alignment horizontal="center"/>
    </xf>
    <xf numFmtId="173" fontId="15" fillId="7" borderId="8" xfId="0" applyNumberFormat="1" applyFont="1" applyFill="1" applyBorder="1" applyAlignment="1" applyProtection="1">
      <alignment horizontal="center"/>
      <protection locked="0"/>
    </xf>
    <xf numFmtId="0" fontId="74" fillId="7" borderId="13" xfId="0" applyFont="1" applyFill="1" applyBorder="1" applyAlignment="1" applyProtection="1">
      <alignment horizontal="left" vertical="top" wrapText="1"/>
      <protection locked="0"/>
    </xf>
    <xf numFmtId="0" fontId="74" fillId="7" borderId="0" xfId="0" applyFont="1" applyFill="1" applyAlignment="1" applyProtection="1">
      <alignment horizontal="left" vertical="top" wrapText="1"/>
      <protection locked="0"/>
    </xf>
    <xf numFmtId="0" fontId="74" fillId="7" borderId="15" xfId="0" applyFont="1" applyFill="1" applyBorder="1" applyAlignment="1" applyProtection="1">
      <alignment horizontal="left" vertical="top" wrapText="1"/>
      <protection locked="0"/>
    </xf>
    <xf numFmtId="0" fontId="74" fillId="7" borderId="116" xfId="0" applyFont="1" applyFill="1" applyBorder="1" applyAlignment="1" applyProtection="1">
      <alignment horizontal="left" vertical="top" wrapText="1"/>
      <protection locked="0"/>
    </xf>
    <xf numFmtId="0" fontId="74" fillId="7" borderId="67" xfId="0" applyFont="1" applyFill="1" applyBorder="1" applyAlignment="1" applyProtection="1">
      <alignment horizontal="left" vertical="top" wrapText="1"/>
      <protection locked="0"/>
    </xf>
    <xf numFmtId="0" fontId="74" fillId="7" borderId="157" xfId="0" applyFont="1" applyFill="1" applyBorder="1" applyAlignment="1" applyProtection="1">
      <alignment horizontal="left" vertical="top" wrapText="1"/>
      <protection locked="0"/>
    </xf>
    <xf numFmtId="0" fontId="74" fillId="7" borderId="10" xfId="0" applyFont="1" applyFill="1" applyBorder="1" applyAlignment="1" applyProtection="1">
      <alignment horizontal="left" vertical="top" wrapText="1"/>
      <protection locked="0"/>
    </xf>
    <xf numFmtId="0" fontId="74" fillId="7" borderId="8" xfId="0" applyFont="1" applyFill="1" applyBorder="1" applyAlignment="1" applyProtection="1">
      <alignment horizontal="left" vertical="top" wrapText="1"/>
      <protection locked="0"/>
    </xf>
    <xf numFmtId="0" fontId="74" fillId="7" borderId="5" xfId="0" applyFont="1" applyFill="1" applyBorder="1" applyAlignment="1" applyProtection="1">
      <alignment horizontal="left" vertical="top" wrapText="1"/>
      <protection locked="0"/>
    </xf>
    <xf numFmtId="0" fontId="15" fillId="2" borderId="0" xfId="0" applyFont="1" applyFill="1" applyAlignment="1" applyProtection="1">
      <alignment horizontal="center"/>
      <protection locked="0"/>
    </xf>
    <xf numFmtId="0" fontId="15" fillId="2" borderId="0" xfId="0" applyFont="1" applyFill="1" applyAlignment="1">
      <alignment horizontal="center"/>
    </xf>
    <xf numFmtId="0" fontId="6" fillId="2" borderId="0" xfId="0" applyFont="1" applyFill="1" applyAlignment="1">
      <alignment horizontal="center"/>
    </xf>
    <xf numFmtId="0" fontId="15" fillId="7" borderId="3" xfId="0" applyFont="1" applyFill="1" applyBorder="1" applyAlignment="1" applyProtection="1">
      <alignment horizontal="left" vertical="top"/>
      <protection locked="0"/>
    </xf>
    <xf numFmtId="165" fontId="74" fillId="2" borderId="0" xfId="0" applyNumberFormat="1" applyFont="1" applyFill="1" applyAlignment="1" applyProtection="1">
      <alignment horizontal="center"/>
      <protection locked="0"/>
    </xf>
    <xf numFmtId="165" fontId="15" fillId="2" borderId="0" xfId="0" applyNumberFormat="1" applyFont="1" applyFill="1" applyAlignment="1" applyProtection="1">
      <alignment horizontal="center"/>
      <protection locked="0"/>
    </xf>
    <xf numFmtId="165" fontId="15" fillId="2" borderId="15" xfId="0" applyNumberFormat="1" applyFont="1" applyFill="1" applyBorder="1" applyAlignment="1" applyProtection="1">
      <alignment horizontal="center"/>
      <protection locked="0"/>
    </xf>
    <xf numFmtId="0" fontId="15" fillId="7" borderId="8" xfId="0" applyFont="1" applyFill="1" applyBorder="1" applyAlignment="1" applyProtection="1">
      <alignment horizontal="center"/>
      <protection locked="0"/>
    </xf>
    <xf numFmtId="0" fontId="15" fillId="7" borderId="5" xfId="0" applyFont="1" applyFill="1" applyBorder="1" applyAlignment="1" applyProtection="1">
      <alignment horizontal="center"/>
      <protection locked="0"/>
    </xf>
    <xf numFmtId="0" fontId="15" fillId="2" borderId="3" xfId="0" applyFont="1" applyFill="1" applyBorder="1" applyAlignment="1">
      <alignment horizontal="center"/>
    </xf>
    <xf numFmtId="0" fontId="15" fillId="2" borderId="6" xfId="0" applyFont="1" applyFill="1" applyBorder="1" applyAlignment="1">
      <alignment horizontal="center"/>
    </xf>
    <xf numFmtId="49" fontId="15" fillId="2" borderId="8" xfId="0" applyNumberFormat="1" applyFont="1" applyFill="1" applyBorder="1" applyAlignment="1" applyProtection="1">
      <alignment horizontal="center"/>
      <protection locked="0"/>
    </xf>
    <xf numFmtId="0" fontId="15" fillId="2" borderId="5" xfId="0" applyFont="1" applyFill="1" applyBorder="1" applyAlignment="1" applyProtection="1">
      <alignment horizontal="center"/>
      <protection locked="0"/>
    </xf>
    <xf numFmtId="0" fontId="5" fillId="2" borderId="152" xfId="0" applyFont="1" applyFill="1" applyBorder="1" applyAlignment="1">
      <alignment horizontal="center"/>
    </xf>
    <xf numFmtId="0" fontId="5" fillId="2" borderId="0" xfId="0" applyFont="1" applyFill="1" applyAlignment="1">
      <alignment horizontal="center"/>
    </xf>
    <xf numFmtId="0" fontId="5" fillId="2" borderId="153" xfId="0" applyFont="1" applyFill="1" applyBorder="1" applyAlignment="1">
      <alignment horizontal="center"/>
    </xf>
    <xf numFmtId="0" fontId="5" fillId="2" borderId="152" xfId="0" applyFont="1" applyFill="1" applyBorder="1" applyAlignment="1" applyProtection="1">
      <alignment horizontal="center"/>
      <protection locked="0"/>
    </xf>
    <xf numFmtId="0" fontId="5" fillId="2" borderId="0" xfId="0" applyFont="1" applyFill="1" applyAlignment="1" applyProtection="1">
      <alignment horizontal="center"/>
      <protection locked="0"/>
    </xf>
    <xf numFmtId="0" fontId="5" fillId="2" borderId="153" xfId="0" applyFont="1" applyFill="1" applyBorder="1" applyAlignment="1" applyProtection="1">
      <alignment horizontal="center"/>
      <protection locked="0"/>
    </xf>
    <xf numFmtId="0" fontId="46" fillId="7" borderId="8" xfId="0" applyFont="1" applyFill="1" applyBorder="1" applyAlignment="1" applyProtection="1">
      <alignment horizontal="center"/>
      <protection locked="0"/>
    </xf>
    <xf numFmtId="0" fontId="54" fillId="0" borderId="11" xfId="12" applyFont="1" applyBorder="1" applyAlignment="1">
      <alignment horizontal="center"/>
    </xf>
    <xf numFmtId="0" fontId="52" fillId="0" borderId="8" xfId="0" applyFont="1" applyBorder="1" applyAlignment="1" applyProtection="1">
      <alignment horizontal="center"/>
      <protection locked="0"/>
    </xf>
    <xf numFmtId="0" fontId="49" fillId="0" borderId="0" xfId="0" applyFont="1" applyAlignment="1">
      <alignment horizontal="left" wrapText="1"/>
    </xf>
    <xf numFmtId="165" fontId="23" fillId="0" borderId="0" xfId="0" applyNumberFormat="1" applyFont="1" applyAlignment="1" applyProtection="1">
      <alignment horizontal="center"/>
      <protection locked="0"/>
    </xf>
    <xf numFmtId="165" fontId="23" fillId="0" borderId="8" xfId="0" applyNumberFormat="1" applyFont="1" applyBorder="1" applyAlignment="1" applyProtection="1">
      <alignment horizontal="center"/>
      <protection locked="0"/>
    </xf>
    <xf numFmtId="165" fontId="52" fillId="0" borderId="0" xfId="0" applyNumberFormat="1" applyFont="1" applyAlignment="1" applyProtection="1">
      <alignment horizontal="center"/>
      <protection locked="0"/>
    </xf>
    <xf numFmtId="165" fontId="52" fillId="0" borderId="8" xfId="0" applyNumberFormat="1" applyFont="1" applyBorder="1" applyAlignment="1" applyProtection="1">
      <alignment horizontal="center"/>
      <protection locked="0"/>
    </xf>
    <xf numFmtId="0" fontId="52" fillId="0" borderId="11" xfId="0" applyFont="1" applyBorder="1" applyAlignment="1" applyProtection="1">
      <alignment horizontal="center"/>
      <protection locked="0"/>
    </xf>
    <xf numFmtId="0" fontId="49" fillId="6" borderId="146" xfId="0" applyFont="1" applyFill="1" applyBorder="1" applyAlignment="1">
      <alignment horizontal="center"/>
    </xf>
    <xf numFmtId="0" fontId="49" fillId="6" borderId="147" xfId="0" applyFont="1" applyFill="1" applyBorder="1" applyAlignment="1">
      <alignment horizontal="center"/>
    </xf>
    <xf numFmtId="0" fontId="49" fillId="6" borderId="148" xfId="0" applyFont="1" applyFill="1" applyBorder="1" applyAlignment="1">
      <alignment horizontal="center"/>
    </xf>
    <xf numFmtId="0" fontId="5" fillId="0" borderId="0" xfId="0" applyFont="1" applyAlignment="1">
      <alignment horizontal="left"/>
    </xf>
    <xf numFmtId="43" fontId="24" fillId="15" borderId="30" xfId="1" applyFont="1" applyFill="1" applyBorder="1" applyAlignment="1">
      <alignment horizontal="center"/>
    </xf>
    <xf numFmtId="43" fontId="24" fillId="15" borderId="101" xfId="1" applyFont="1" applyFill="1" applyBorder="1" applyAlignment="1">
      <alignment horizontal="center"/>
    </xf>
    <xf numFmtId="43" fontId="24" fillId="15" borderId="32" xfId="1" applyFont="1" applyFill="1" applyBorder="1" applyAlignment="1">
      <alignment horizontal="center"/>
    </xf>
    <xf numFmtId="43" fontId="24" fillId="15" borderId="62" xfId="1" applyFont="1" applyFill="1" applyBorder="1" applyAlignment="1">
      <alignment horizontal="center"/>
    </xf>
    <xf numFmtId="0" fontId="35" fillId="0" borderId="0" xfId="0" applyFont="1" applyAlignment="1">
      <alignment horizontal="left" wrapText="1"/>
    </xf>
    <xf numFmtId="0" fontId="39" fillId="7" borderId="39" xfId="1" applyNumberFormat="1" applyFont="1" applyFill="1" applyBorder="1" applyAlignment="1" applyProtection="1">
      <alignment horizontal="center" vertical="center" wrapText="1"/>
      <protection locked="0"/>
    </xf>
    <xf numFmtId="0" fontId="39" fillId="7" borderId="40" xfId="1" applyNumberFormat="1" applyFont="1" applyFill="1" applyBorder="1" applyAlignment="1" applyProtection="1">
      <alignment horizontal="center" vertical="center" wrapText="1"/>
      <protection locked="0"/>
    </xf>
    <xf numFmtId="0" fontId="39" fillId="7" borderId="41" xfId="1" applyNumberFormat="1" applyFont="1" applyFill="1" applyBorder="1" applyAlignment="1" applyProtection="1">
      <alignment horizontal="center" vertical="center" wrapText="1"/>
      <protection locked="0"/>
    </xf>
    <xf numFmtId="0" fontId="39" fillId="7" borderId="169" xfId="1" applyNumberFormat="1" applyFont="1" applyFill="1" applyBorder="1" applyAlignment="1" applyProtection="1">
      <alignment horizontal="center"/>
      <protection locked="0"/>
    </xf>
    <xf numFmtId="0" fontId="39" fillId="7" borderId="68" xfId="1" applyNumberFormat="1" applyFont="1" applyFill="1" applyBorder="1" applyAlignment="1" applyProtection="1">
      <alignment horizontal="center"/>
      <protection locked="0"/>
    </xf>
    <xf numFmtId="0" fontId="39" fillId="7" borderId="115" xfId="1" applyNumberFormat="1" applyFont="1" applyFill="1" applyBorder="1" applyAlignment="1" applyProtection="1">
      <alignment horizontal="center"/>
      <protection locked="0"/>
    </xf>
    <xf numFmtId="0" fontId="46" fillId="0" borderId="8" xfId="0" applyFont="1" applyBorder="1" applyAlignment="1">
      <alignment horizontal="left"/>
    </xf>
    <xf numFmtId="49" fontId="39" fillId="6" borderId="39" xfId="1" applyNumberFormat="1" applyFont="1" applyFill="1" applyBorder="1" applyAlignment="1">
      <alignment horizontal="center" vertical="center" wrapText="1"/>
    </xf>
    <xf numFmtId="49" fontId="39" fillId="6" borderId="40" xfId="1" applyNumberFormat="1" applyFont="1" applyFill="1" applyBorder="1" applyAlignment="1">
      <alignment horizontal="center" vertical="center" wrapText="1"/>
    </xf>
    <xf numFmtId="49" fontId="39" fillId="6" borderId="41" xfId="1" applyNumberFormat="1" applyFont="1" applyFill="1" applyBorder="1" applyAlignment="1">
      <alignment horizontal="center" vertical="center" wrapText="1"/>
    </xf>
    <xf numFmtId="49" fontId="39" fillId="6" borderId="169" xfId="1" applyNumberFormat="1" applyFont="1" applyFill="1" applyBorder="1" applyAlignment="1">
      <alignment horizontal="center"/>
    </xf>
    <xf numFmtId="49" fontId="39" fillId="6" borderId="68" xfId="1" applyNumberFormat="1" applyFont="1" applyFill="1" applyBorder="1" applyAlignment="1">
      <alignment horizontal="center"/>
    </xf>
    <xf numFmtId="49" fontId="39" fillId="6" borderId="115" xfId="1" applyNumberFormat="1" applyFont="1" applyFill="1" applyBorder="1" applyAlignment="1">
      <alignment horizontal="center"/>
    </xf>
    <xf numFmtId="49" fontId="39" fillId="0" borderId="0" xfId="1" applyNumberFormat="1" applyFont="1" applyAlignment="1" applyProtection="1">
      <alignment horizontal="center" vertical="center" wrapText="1"/>
      <protection locked="0"/>
    </xf>
    <xf numFmtId="49" fontId="39" fillId="0" borderId="0" xfId="1" applyNumberFormat="1" applyFont="1" applyAlignment="1" applyProtection="1">
      <alignment horizontal="center"/>
      <protection locked="0"/>
    </xf>
    <xf numFmtId="43" fontId="44" fillId="6" borderId="92" xfId="1" applyFont="1" applyFill="1" applyBorder="1" applyAlignment="1">
      <alignment horizontal="center" wrapText="1"/>
    </xf>
    <xf numFmtId="43" fontId="44" fillId="6" borderId="21" xfId="1" applyFont="1" applyFill="1" applyBorder="1" applyAlignment="1">
      <alignment horizontal="center" wrapText="1"/>
    </xf>
    <xf numFmtId="43" fontId="44" fillId="6" borderId="93" xfId="1" applyFont="1" applyFill="1" applyBorder="1" applyAlignment="1">
      <alignment horizontal="center" wrapText="1"/>
    </xf>
    <xf numFmtId="43" fontId="44" fillId="6" borderId="22" xfId="1" applyFont="1" applyFill="1" applyBorder="1" applyAlignment="1">
      <alignment horizontal="center" wrapText="1"/>
    </xf>
    <xf numFmtId="43" fontId="44" fillId="6" borderId="94" xfId="1" applyFont="1" applyFill="1" applyBorder="1" applyAlignment="1">
      <alignment horizontal="center" wrapText="1"/>
    </xf>
    <xf numFmtId="43" fontId="44" fillId="6" borderId="23" xfId="1" applyFont="1" applyFill="1" applyBorder="1" applyAlignment="1">
      <alignment horizontal="center" wrapText="1"/>
    </xf>
    <xf numFmtId="0" fontId="46" fillId="6" borderId="72" xfId="0" applyFont="1" applyFill="1" applyBorder="1" applyAlignment="1">
      <alignment horizontal="left" vertical="center" wrapText="1"/>
    </xf>
    <xf numFmtId="0" fontId="46" fillId="6" borderId="73" xfId="0" applyFont="1" applyFill="1" applyBorder="1" applyAlignment="1">
      <alignment horizontal="left" vertical="center" wrapText="1"/>
    </xf>
    <xf numFmtId="0" fontId="46" fillId="6" borderId="74" xfId="0" applyFont="1" applyFill="1" applyBorder="1" applyAlignment="1">
      <alignment horizontal="left" vertical="center" wrapText="1"/>
    </xf>
    <xf numFmtId="0" fontId="0" fillId="7" borderId="81" xfId="0" applyFill="1" applyBorder="1" applyAlignment="1" applyProtection="1">
      <alignment horizontal="left" vertical="top" wrapText="1"/>
      <protection locked="0"/>
    </xf>
    <xf numFmtId="0" fontId="0" fillId="7" borderId="19" xfId="0" applyFill="1" applyBorder="1" applyAlignment="1" applyProtection="1">
      <alignment horizontal="left" vertical="top" wrapText="1"/>
      <protection locked="0"/>
    </xf>
    <xf numFmtId="0" fontId="0" fillId="7" borderId="61" xfId="0" applyFill="1" applyBorder="1" applyAlignment="1" applyProtection="1">
      <alignment horizontal="left" vertical="top" wrapText="1"/>
      <protection locked="0"/>
    </xf>
    <xf numFmtId="0" fontId="54" fillId="0" borderId="0" xfId="0" applyFont="1" applyAlignment="1" applyProtection="1">
      <alignment horizontal="left" vertical="top" wrapText="1"/>
      <protection locked="0"/>
    </xf>
    <xf numFmtId="0" fontId="17" fillId="6" borderId="30" xfId="0" applyFont="1" applyFill="1" applyBorder="1" applyAlignment="1">
      <alignment horizontal="left" vertical="center"/>
    </xf>
    <xf numFmtId="0" fontId="17" fillId="6" borderId="31" xfId="0" applyFont="1" applyFill="1" applyBorder="1" applyAlignment="1">
      <alignment horizontal="left" vertical="center"/>
    </xf>
    <xf numFmtId="0" fontId="17" fillId="6" borderId="165" xfId="0" applyFont="1" applyFill="1" applyBorder="1" applyAlignment="1">
      <alignment horizontal="left" vertical="center"/>
    </xf>
    <xf numFmtId="0" fontId="17" fillId="6" borderId="48" xfId="0" applyFont="1" applyFill="1" applyBorder="1" applyAlignment="1">
      <alignment horizontal="left" vertical="center"/>
    </xf>
    <xf numFmtId="0" fontId="17" fillId="6" borderId="49" xfId="0" applyFont="1" applyFill="1" applyBorder="1" applyAlignment="1">
      <alignment horizontal="left" vertical="center"/>
    </xf>
    <xf numFmtId="0" fontId="17" fillId="6" borderId="171" xfId="0" applyFont="1" applyFill="1" applyBorder="1" applyAlignment="1">
      <alignment horizontal="left" vertical="center"/>
    </xf>
    <xf numFmtId="0" fontId="31" fillId="6" borderId="72" xfId="0" applyFont="1" applyFill="1" applyBorder="1" applyAlignment="1" applyProtection="1">
      <alignment horizontal="center" vertical="center"/>
      <protection locked="0"/>
    </xf>
    <xf numFmtId="0" fontId="31" fillId="6" borderId="73" xfId="0" applyFont="1" applyFill="1" applyBorder="1" applyAlignment="1" applyProtection="1">
      <alignment horizontal="center" vertical="center"/>
      <protection locked="0"/>
    </xf>
    <xf numFmtId="0" fontId="31" fillId="6" borderId="74" xfId="0" applyFont="1" applyFill="1" applyBorder="1" applyAlignment="1" applyProtection="1">
      <alignment horizontal="center" vertical="center"/>
      <protection locked="0"/>
    </xf>
    <xf numFmtId="0" fontId="43" fillId="6" borderId="39" xfId="0" applyFont="1" applyFill="1" applyBorder="1" applyAlignment="1">
      <alignment horizontal="center"/>
    </xf>
    <xf numFmtId="0" fontId="43" fillId="6" borderId="40" xfId="0" applyFont="1" applyFill="1" applyBorder="1" applyAlignment="1">
      <alignment horizontal="center"/>
    </xf>
    <xf numFmtId="0" fontId="90" fillId="0" borderId="0" xfId="0" applyFont="1" applyAlignment="1">
      <alignment horizontal="left" vertical="top"/>
    </xf>
    <xf numFmtId="0" fontId="25" fillId="0" borderId="0" xfId="0" applyFont="1" applyAlignment="1">
      <alignment horizontal="left" vertical="top"/>
    </xf>
    <xf numFmtId="14" fontId="81" fillId="0" borderId="8" xfId="0" applyNumberFormat="1" applyFont="1" applyBorder="1" applyAlignment="1" applyProtection="1">
      <alignment horizontal="center" vertical="top"/>
      <protection locked="0"/>
    </xf>
    <xf numFmtId="0" fontId="43" fillId="6" borderId="178" xfId="0" applyFont="1" applyFill="1" applyBorder="1" applyAlignment="1">
      <alignment horizontal="center"/>
    </xf>
    <xf numFmtId="0" fontId="43" fillId="6" borderId="41" xfId="0" applyFont="1" applyFill="1" applyBorder="1" applyAlignment="1">
      <alignment horizontal="center"/>
    </xf>
    <xf numFmtId="0" fontId="31" fillId="6" borderId="220" xfId="0" applyFont="1" applyFill="1" applyBorder="1" applyAlignment="1">
      <alignment horizontal="center" wrapText="1"/>
    </xf>
    <xf numFmtId="0" fontId="31" fillId="6" borderId="221" xfId="0" applyFont="1" applyFill="1" applyBorder="1" applyAlignment="1">
      <alignment horizontal="center" wrapText="1"/>
    </xf>
    <xf numFmtId="49" fontId="2" fillId="2" borderId="8" xfId="0" applyNumberFormat="1" applyFont="1" applyFill="1" applyBorder="1" applyAlignment="1">
      <alignment horizontal="center"/>
    </xf>
    <xf numFmtId="0" fontId="2" fillId="2" borderId="8" xfId="0" applyFont="1" applyFill="1" applyBorder="1" applyAlignment="1">
      <alignment horizontal="center"/>
    </xf>
    <xf numFmtId="0" fontId="2" fillId="2" borderId="3" xfId="1" applyNumberFormat="1" applyFont="1" applyFill="1" applyBorder="1" applyAlignment="1">
      <alignment horizontal="center"/>
    </xf>
    <xf numFmtId="0" fontId="92" fillId="0" borderId="0" xfId="0" applyFont="1" applyAlignment="1" applyProtection="1">
      <alignment horizontal="left" vertical="top" wrapText="1"/>
      <protection locked="0"/>
    </xf>
    <xf numFmtId="0" fontId="31" fillId="6" borderId="220" xfId="0" applyFont="1" applyFill="1" applyBorder="1" applyAlignment="1">
      <alignment horizontal="center" vertical="center" wrapText="1"/>
    </xf>
    <xf numFmtId="0" fontId="31" fillId="6" borderId="221" xfId="0" applyFont="1" applyFill="1" applyBorder="1" applyAlignment="1">
      <alignment horizontal="center" vertical="center" wrapText="1"/>
    </xf>
    <xf numFmtId="0" fontId="39" fillId="6" borderId="39" xfId="1" applyNumberFormat="1" applyFont="1" applyFill="1" applyBorder="1" applyAlignment="1">
      <alignment horizontal="center" vertical="center" wrapText="1"/>
    </xf>
    <xf numFmtId="0" fontId="39" fillId="6" borderId="41" xfId="1" applyNumberFormat="1" applyFont="1" applyFill="1" applyBorder="1" applyAlignment="1">
      <alignment horizontal="center" vertical="center" wrapText="1"/>
    </xf>
    <xf numFmtId="0" fontId="39" fillId="6" borderId="40" xfId="1" applyNumberFormat="1" applyFont="1" applyFill="1" applyBorder="1" applyAlignment="1">
      <alignment horizontal="center" vertical="center" wrapText="1"/>
    </xf>
    <xf numFmtId="0" fontId="39" fillId="6" borderId="64" xfId="1" applyNumberFormat="1" applyFont="1" applyFill="1" applyBorder="1" applyAlignment="1">
      <alignment horizontal="center"/>
    </xf>
    <xf numFmtId="0" fontId="39" fillId="6" borderId="63" xfId="1" applyNumberFormat="1" applyFont="1" applyFill="1" applyBorder="1" applyAlignment="1">
      <alignment horizontal="center"/>
    </xf>
    <xf numFmtId="0" fontId="39" fillId="6" borderId="91" xfId="1" applyNumberFormat="1" applyFont="1" applyFill="1" applyBorder="1" applyAlignment="1">
      <alignment horizontal="center"/>
    </xf>
    <xf numFmtId="0" fontId="39" fillId="6" borderId="52" xfId="1" applyNumberFormat="1" applyFont="1" applyFill="1" applyBorder="1" applyAlignment="1">
      <alignment horizontal="center"/>
    </xf>
    <xf numFmtId="0" fontId="39" fillId="6" borderId="101" xfId="1" applyNumberFormat="1" applyFont="1" applyFill="1" applyBorder="1" applyAlignment="1">
      <alignment horizontal="center" vertical="center" wrapText="1"/>
    </xf>
    <xf numFmtId="0" fontId="42" fillId="6" borderId="103" xfId="9" applyFont="1" applyFill="1" applyBorder="1" applyAlignment="1">
      <alignment horizontal="left" vertical="center" wrapText="1"/>
    </xf>
    <xf numFmtId="0" fontId="42" fillId="6" borderId="70" xfId="9" applyFont="1" applyFill="1" applyBorder="1" applyAlignment="1">
      <alignment horizontal="left" vertical="center" wrapText="1"/>
    </xf>
    <xf numFmtId="0" fontId="42" fillId="6" borderId="71" xfId="9" applyFont="1" applyFill="1" applyBorder="1" applyAlignment="1">
      <alignment horizontal="left" vertical="center" wrapText="1"/>
    </xf>
    <xf numFmtId="0" fontId="42" fillId="6" borderId="13" xfId="9" applyFont="1" applyFill="1" applyBorder="1" applyAlignment="1">
      <alignment horizontal="left" vertical="center" wrapText="1"/>
    </xf>
    <xf numFmtId="0" fontId="42" fillId="6" borderId="0" xfId="9" applyFont="1" applyFill="1" applyBorder="1" applyAlignment="1">
      <alignment horizontal="left" vertical="center" wrapText="1"/>
    </xf>
    <xf numFmtId="0" fontId="42" fillId="6" borderId="59" xfId="9" applyFont="1" applyFill="1" applyBorder="1" applyAlignment="1">
      <alignment horizontal="left" vertical="center" wrapText="1"/>
    </xf>
    <xf numFmtId="0" fontId="42" fillId="6" borderId="10" xfId="9" applyFont="1" applyFill="1" applyBorder="1" applyAlignment="1">
      <alignment horizontal="left" vertical="center" wrapText="1"/>
    </xf>
    <xf numFmtId="0" fontId="42" fillId="6" borderId="8" xfId="9" applyFont="1" applyFill="1" applyBorder="1" applyAlignment="1">
      <alignment horizontal="left" vertical="center" wrapText="1"/>
    </xf>
    <xf numFmtId="0" fontId="42" fillId="6" borderId="36" xfId="9" applyFont="1" applyFill="1" applyBorder="1" applyAlignment="1">
      <alignment horizontal="left" vertical="center" wrapText="1"/>
    </xf>
    <xf numFmtId="0" fontId="39" fillId="6" borderId="62" xfId="1" applyNumberFormat="1" applyFont="1" applyFill="1" applyBorder="1" applyAlignment="1">
      <alignment horizontal="center" vertical="center" wrapText="1"/>
    </xf>
    <xf numFmtId="0" fontId="39" fillId="6" borderId="54" xfId="1" applyNumberFormat="1" applyFont="1" applyFill="1" applyBorder="1" applyAlignment="1">
      <alignment horizontal="center"/>
    </xf>
    <xf numFmtId="49" fontId="39" fillId="6" borderId="62" xfId="1" applyNumberFormat="1" applyFont="1" applyFill="1" applyBorder="1" applyAlignment="1">
      <alignment horizontal="center" vertical="center" wrapText="1"/>
    </xf>
    <xf numFmtId="49" fontId="39" fillId="6" borderId="63" xfId="1" applyNumberFormat="1" applyFont="1" applyFill="1" applyBorder="1" applyAlignment="1">
      <alignment horizontal="center"/>
    </xf>
    <xf numFmtId="49" fontId="39" fillId="6" borderId="54" xfId="1" applyNumberFormat="1" applyFont="1" applyFill="1" applyBorder="1" applyAlignment="1">
      <alignment horizontal="center"/>
    </xf>
    <xf numFmtId="49" fontId="39" fillId="6" borderId="101" xfId="1" applyNumberFormat="1" applyFont="1" applyFill="1" applyBorder="1" applyAlignment="1">
      <alignment horizontal="center" vertical="center" wrapText="1"/>
    </xf>
    <xf numFmtId="49" fontId="39" fillId="6" borderId="52" xfId="1" applyNumberFormat="1" applyFont="1" applyFill="1" applyBorder="1" applyAlignment="1">
      <alignment horizontal="center"/>
    </xf>
    <xf numFmtId="49" fontId="39" fillId="6" borderId="64" xfId="1" applyNumberFormat="1" applyFont="1" applyFill="1" applyBorder="1" applyAlignment="1">
      <alignment horizontal="center"/>
    </xf>
    <xf numFmtId="0" fontId="7" fillId="7" borderId="110" xfId="14" applyFill="1" applyBorder="1" applyAlignment="1" applyProtection="1">
      <alignment horizontal="left" vertical="top" wrapText="1"/>
      <protection locked="0"/>
    </xf>
    <xf numFmtId="0" fontId="7" fillId="7" borderId="64" xfId="14" applyFill="1" applyBorder="1" applyAlignment="1" applyProtection="1">
      <alignment horizontal="left" vertical="top" wrapText="1"/>
      <protection locked="0"/>
    </xf>
    <xf numFmtId="0" fontId="7" fillId="7" borderId="91" xfId="14" applyFill="1" applyBorder="1" applyAlignment="1" applyProtection="1">
      <alignment horizontal="left" vertical="top" wrapText="1"/>
      <protection locked="0"/>
    </xf>
    <xf numFmtId="0" fontId="7" fillId="7" borderId="104" xfId="14" applyFill="1" applyBorder="1" applyAlignment="1" applyProtection="1">
      <alignment horizontal="left" vertical="top" wrapText="1"/>
      <protection locked="0"/>
    </xf>
    <xf numFmtId="0" fontId="7" fillId="7" borderId="105" xfId="14" applyFill="1" applyBorder="1" applyAlignment="1" applyProtection="1">
      <alignment horizontal="left" vertical="top" wrapText="1"/>
      <protection locked="0"/>
    </xf>
    <xf numFmtId="0" fontId="7" fillId="7" borderId="106" xfId="14" applyFill="1" applyBorder="1" applyAlignment="1" applyProtection="1">
      <alignment horizontal="left" vertical="top" wrapText="1"/>
      <protection locked="0"/>
    </xf>
    <xf numFmtId="37" fontId="15" fillId="0" borderId="13" xfId="18" applyBorder="1" applyAlignment="1" applyProtection="1">
      <alignment horizontal="left" vertical="top" wrapText="1"/>
      <protection locked="0"/>
    </xf>
    <xf numFmtId="37" fontId="15" fillId="0" borderId="0" xfId="18" applyAlignment="1" applyProtection="1">
      <alignment horizontal="left" vertical="top" wrapText="1"/>
      <protection locked="0"/>
    </xf>
    <xf numFmtId="37" fontId="15" fillId="0" borderId="15" xfId="18" applyBorder="1" applyAlignment="1" applyProtection="1">
      <alignment horizontal="left" vertical="top" wrapText="1"/>
      <protection locked="0"/>
    </xf>
    <xf numFmtId="37" fontId="15" fillId="0" borderId="12" xfId="18" applyBorder="1" applyAlignment="1" applyProtection="1">
      <alignment horizontal="left"/>
      <protection locked="0"/>
    </xf>
    <xf numFmtId="37" fontId="15" fillId="0" borderId="11" xfId="18" applyBorder="1" applyAlignment="1" applyProtection="1">
      <alignment horizontal="left"/>
      <protection locked="0"/>
    </xf>
    <xf numFmtId="37" fontId="15" fillId="0" borderId="12" xfId="18" applyBorder="1" applyAlignment="1" applyProtection="1">
      <alignment horizontal="left" wrapText="1"/>
      <protection locked="0"/>
    </xf>
    <xf numFmtId="37" fontId="15" fillId="0" borderId="11" xfId="18" applyBorder="1" applyAlignment="1" applyProtection="1">
      <alignment horizontal="left" wrapText="1"/>
      <protection locked="0"/>
    </xf>
    <xf numFmtId="37" fontId="15" fillId="0" borderId="7" xfId="18" applyBorder="1" applyAlignment="1" applyProtection="1">
      <alignment horizontal="left" wrapText="1"/>
      <protection locked="0"/>
    </xf>
    <xf numFmtId="0" fontId="32" fillId="0" borderId="8" xfId="0" applyFont="1" applyBorder="1" applyAlignment="1" applyProtection="1">
      <alignment horizontal="center"/>
      <protection locked="0"/>
    </xf>
    <xf numFmtId="49" fontId="0" fillId="0" borderId="8" xfId="0" applyNumberFormat="1" applyBorder="1" applyAlignment="1" applyProtection="1">
      <alignment horizontal="center"/>
      <protection locked="0"/>
    </xf>
    <xf numFmtId="0" fontId="0" fillId="0" borderId="8" xfId="0" applyBorder="1" applyAlignment="1" applyProtection="1">
      <alignment horizontal="center"/>
      <protection locked="0"/>
    </xf>
    <xf numFmtId="37" fontId="15" fillId="5" borderId="12" xfId="18" applyFill="1" applyBorder="1" applyAlignment="1">
      <alignment horizontal="left" vertical="center"/>
    </xf>
    <xf numFmtId="37" fontId="15" fillId="5" borderId="11" xfId="18" applyFill="1" applyBorder="1" applyAlignment="1">
      <alignment horizontal="left" vertical="center"/>
    </xf>
    <xf numFmtId="37" fontId="15" fillId="5" borderId="7" xfId="18" applyFill="1" applyBorder="1" applyAlignment="1">
      <alignment horizontal="left" vertical="center"/>
    </xf>
    <xf numFmtId="37" fontId="15" fillId="5" borderId="10" xfId="18" applyFill="1" applyBorder="1" applyAlignment="1">
      <alignment horizontal="left" vertical="center"/>
    </xf>
    <xf numFmtId="37" fontId="15" fillId="5" borderId="8" xfId="18" applyFill="1" applyBorder="1" applyAlignment="1">
      <alignment horizontal="left" vertical="center"/>
    </xf>
    <xf numFmtId="37" fontId="15" fillId="5" borderId="5" xfId="18" applyFill="1" applyBorder="1" applyAlignment="1">
      <alignment horizontal="left" vertical="center"/>
    </xf>
    <xf numFmtId="37" fontId="15" fillId="5" borderId="12" xfId="18" applyFill="1" applyBorder="1" applyAlignment="1">
      <alignment horizontal="left" vertical="center" wrapText="1"/>
    </xf>
    <xf numFmtId="37" fontId="15" fillId="5" borderId="11" xfId="18" applyFill="1" applyBorder="1" applyAlignment="1">
      <alignment horizontal="left" vertical="center" wrapText="1"/>
    </xf>
    <xf numFmtId="37" fontId="15" fillId="5" borderId="7" xfId="18" applyFill="1" applyBorder="1" applyAlignment="1">
      <alignment horizontal="left" vertical="center" wrapText="1"/>
    </xf>
    <xf numFmtId="37" fontId="15" fillId="5" borderId="10" xfId="18" applyFill="1" applyBorder="1" applyAlignment="1">
      <alignment horizontal="left" vertical="center" wrapText="1"/>
    </xf>
    <xf numFmtId="37" fontId="15" fillId="5" borderId="8" xfId="18" applyFill="1" applyBorder="1" applyAlignment="1">
      <alignment horizontal="left" vertical="center" wrapText="1"/>
    </xf>
    <xf numFmtId="37" fontId="15" fillId="5" borderId="5" xfId="18" applyFill="1" applyBorder="1" applyAlignment="1">
      <alignment horizontal="left" vertical="center" wrapText="1"/>
    </xf>
    <xf numFmtId="37" fontId="15" fillId="5" borderId="12" xfId="18" applyFill="1" applyBorder="1" applyAlignment="1">
      <alignment horizontal="left" wrapText="1"/>
    </xf>
    <xf numFmtId="37" fontId="15" fillId="5" borderId="11" xfId="18" applyFill="1" applyBorder="1" applyAlignment="1">
      <alignment horizontal="left" wrapText="1"/>
    </xf>
    <xf numFmtId="37" fontId="15" fillId="5" borderId="7" xfId="18" applyFill="1" applyBorder="1" applyAlignment="1">
      <alignment horizontal="left" wrapText="1"/>
    </xf>
    <xf numFmtId="37" fontId="15" fillId="5" borderId="10" xfId="18" applyFill="1" applyBorder="1" applyAlignment="1">
      <alignment horizontal="left" wrapText="1"/>
    </xf>
    <xf numFmtId="37" fontId="15" fillId="5" borderId="8" xfId="18" applyFill="1" applyBorder="1" applyAlignment="1">
      <alignment horizontal="left" wrapText="1"/>
    </xf>
    <xf numFmtId="37" fontId="15" fillId="5" borderId="5" xfId="18" applyFill="1" applyBorder="1" applyAlignment="1">
      <alignment horizontal="left" wrapText="1"/>
    </xf>
    <xf numFmtId="37" fontId="15" fillId="5" borderId="12" xfId="18" applyFill="1" applyBorder="1" applyAlignment="1" applyProtection="1">
      <alignment horizontal="left" vertical="center" wrapText="1"/>
      <protection locked="0"/>
    </xf>
    <xf numFmtId="37" fontId="15" fillId="5" borderId="11" xfId="18" applyFill="1" applyBorder="1" applyAlignment="1" applyProtection="1">
      <alignment horizontal="left" vertical="center" wrapText="1"/>
      <protection locked="0"/>
    </xf>
    <xf numFmtId="37" fontId="15" fillId="5" borderId="7" xfId="18" applyFill="1" applyBorder="1" applyAlignment="1" applyProtection="1">
      <alignment horizontal="left" vertical="center" wrapText="1"/>
      <protection locked="0"/>
    </xf>
    <xf numFmtId="37" fontId="15" fillId="5" borderId="10" xfId="18" applyFill="1" applyBorder="1" applyAlignment="1" applyProtection="1">
      <alignment horizontal="left" vertical="center" wrapText="1"/>
      <protection locked="0"/>
    </xf>
    <xf numFmtId="37" fontId="15" fillId="5" borderId="8" xfId="18" applyFill="1" applyBorder="1" applyAlignment="1" applyProtection="1">
      <alignment horizontal="left" vertical="center" wrapText="1"/>
      <protection locked="0"/>
    </xf>
    <xf numFmtId="37" fontId="15" fillId="5" borderId="5" xfId="18" applyFill="1" applyBorder="1" applyAlignment="1" applyProtection="1">
      <alignment horizontal="left" vertical="center" wrapText="1"/>
      <protection locked="0"/>
    </xf>
    <xf numFmtId="37" fontId="16" fillId="0" borderId="0" xfId="18" applyFont="1" applyAlignment="1">
      <alignment horizontal="left" vertical="top" wrapText="1"/>
    </xf>
    <xf numFmtId="37" fontId="16" fillId="0" borderId="8" xfId="18" applyFont="1" applyBorder="1" applyAlignment="1">
      <alignment horizontal="left" vertical="top" wrapText="1"/>
    </xf>
    <xf numFmtId="37" fontId="15" fillId="5" borderId="12" xfId="18" applyFill="1" applyBorder="1" applyAlignment="1">
      <alignment horizontal="left" vertical="top" wrapText="1"/>
    </xf>
    <xf numFmtId="37" fontId="15" fillId="5" borderId="11" xfId="18" applyFill="1" applyBorder="1" applyAlignment="1">
      <alignment horizontal="left" vertical="top" wrapText="1"/>
    </xf>
    <xf numFmtId="37" fontId="15" fillId="5" borderId="7" xfId="18" applyFill="1" applyBorder="1" applyAlignment="1">
      <alignment horizontal="left" vertical="top" wrapText="1"/>
    </xf>
    <xf numFmtId="37" fontId="15" fillId="5" borderId="10" xfId="18" applyFill="1" applyBorder="1" applyAlignment="1">
      <alignment horizontal="left" vertical="top" wrapText="1"/>
    </xf>
    <xf numFmtId="37" fontId="15" fillId="5" borderId="8" xfId="18" applyFill="1" applyBorder="1" applyAlignment="1">
      <alignment horizontal="left" vertical="top" wrapText="1"/>
    </xf>
    <xf numFmtId="37" fontId="15" fillId="5" borderId="5" xfId="18" applyFill="1" applyBorder="1" applyAlignment="1">
      <alignment horizontal="left" vertical="top" wrapText="1"/>
    </xf>
    <xf numFmtId="37" fontId="15" fillId="0" borderId="67" xfId="18" applyBorder="1" applyAlignment="1" applyProtection="1">
      <alignment horizontal="center" vertical="top" wrapText="1"/>
      <protection locked="0"/>
    </xf>
    <xf numFmtId="37" fontId="15" fillId="0" borderId="157" xfId="18" applyBorder="1" applyAlignment="1" applyProtection="1">
      <alignment horizontal="center" vertical="top" wrapText="1"/>
      <protection locked="0"/>
    </xf>
    <xf numFmtId="37" fontId="15" fillId="0" borderId="10" xfId="18" applyBorder="1" applyAlignment="1" applyProtection="1">
      <alignment horizontal="center"/>
      <protection locked="0"/>
    </xf>
    <xf numFmtId="37" fontId="15" fillId="0" borderId="8" xfId="18" applyBorder="1" applyAlignment="1" applyProtection="1">
      <alignment horizontal="center"/>
      <protection locked="0"/>
    </xf>
    <xf numFmtId="37" fontId="15" fillId="0" borderId="5" xfId="18" applyBorder="1" applyAlignment="1" applyProtection="1">
      <alignment horizontal="center"/>
      <protection locked="0"/>
    </xf>
    <xf numFmtId="37" fontId="15" fillId="0" borderId="64" xfId="18" applyBorder="1" applyAlignment="1" applyProtection="1">
      <alignment horizontal="center" vertical="top" wrapText="1"/>
      <protection locked="0"/>
    </xf>
    <xf numFmtId="37" fontId="15" fillId="0" borderId="166" xfId="18" applyBorder="1" applyAlignment="1" applyProtection="1">
      <alignment horizontal="center" vertical="top" wrapText="1"/>
      <protection locked="0"/>
    </xf>
  </cellXfs>
  <cellStyles count="110">
    <cellStyle name="$2" xfId="100" xr:uid="{00000000-0005-0000-0000-000000000000}"/>
    <cellStyle name="Comma" xfId="1" builtinId="3"/>
    <cellStyle name="Comma 0" xfId="11" xr:uid="{00000000-0005-0000-0000-000002000000}"/>
    <cellStyle name="Comma 0 $" xfId="16" xr:uid="{00000000-0005-0000-0000-000003000000}"/>
    <cellStyle name="Comma 0 2" xfId="17" xr:uid="{00000000-0005-0000-0000-000004000000}"/>
    <cellStyle name="Comma 0 2 2" xfId="22" xr:uid="{00000000-0005-0000-0000-000005000000}"/>
    <cellStyle name="Comma 0 total" xfId="13" xr:uid="{00000000-0005-0000-0000-000006000000}"/>
    <cellStyle name="Comma 10" xfId="23" xr:uid="{00000000-0005-0000-0000-000007000000}"/>
    <cellStyle name="Comma 11" xfId="24" xr:uid="{00000000-0005-0000-0000-000008000000}"/>
    <cellStyle name="Comma 12" xfId="25" xr:uid="{00000000-0005-0000-0000-000009000000}"/>
    <cellStyle name="Comma 13" xfId="26" xr:uid="{00000000-0005-0000-0000-00000A000000}"/>
    <cellStyle name="Comma 14" xfId="27" xr:uid="{00000000-0005-0000-0000-00000B000000}"/>
    <cellStyle name="Comma 15" xfId="28" xr:uid="{00000000-0005-0000-0000-00000C000000}"/>
    <cellStyle name="Comma 16" xfId="29" xr:uid="{00000000-0005-0000-0000-00000D000000}"/>
    <cellStyle name="Comma 17" xfId="30" xr:uid="{00000000-0005-0000-0000-00000E000000}"/>
    <cellStyle name="Comma 18" xfId="31" xr:uid="{00000000-0005-0000-0000-00000F000000}"/>
    <cellStyle name="Comma 19" xfId="32" xr:uid="{00000000-0005-0000-0000-000010000000}"/>
    <cellStyle name="Comma 2" xfId="33" xr:uid="{00000000-0005-0000-0000-000011000000}"/>
    <cellStyle name="Comma 20" xfId="34" xr:uid="{00000000-0005-0000-0000-000012000000}"/>
    <cellStyle name="Comma 21" xfId="35" xr:uid="{00000000-0005-0000-0000-000013000000}"/>
    <cellStyle name="Comma 22" xfId="36" xr:uid="{00000000-0005-0000-0000-000014000000}"/>
    <cellStyle name="Comma 23" xfId="37" xr:uid="{00000000-0005-0000-0000-000015000000}"/>
    <cellStyle name="Comma 3" xfId="38" xr:uid="{00000000-0005-0000-0000-000016000000}"/>
    <cellStyle name="Comma 4" xfId="39" xr:uid="{00000000-0005-0000-0000-000017000000}"/>
    <cellStyle name="Comma 5" xfId="40" xr:uid="{00000000-0005-0000-0000-000018000000}"/>
    <cellStyle name="Comma 6" xfId="41" xr:uid="{00000000-0005-0000-0000-000019000000}"/>
    <cellStyle name="Comma 7" xfId="42" xr:uid="{00000000-0005-0000-0000-00001A000000}"/>
    <cellStyle name="Comma 8" xfId="43" xr:uid="{00000000-0005-0000-0000-00001B000000}"/>
    <cellStyle name="Comma 9" xfId="44" xr:uid="{00000000-0005-0000-0000-00001C000000}"/>
    <cellStyle name="Comma0" xfId="45" xr:uid="{00000000-0005-0000-0000-00001D000000}"/>
    <cellStyle name="Currency" xfId="2" builtinId="4"/>
    <cellStyle name="Currency 2" xfId="46" xr:uid="{00000000-0005-0000-0000-00001F000000}"/>
    <cellStyle name="Currency0" xfId="47" xr:uid="{00000000-0005-0000-0000-000020000000}"/>
    <cellStyle name="Date" xfId="48" xr:uid="{00000000-0005-0000-0000-000021000000}"/>
    <cellStyle name="Date 2" xfId="49" xr:uid="{00000000-0005-0000-0000-000022000000}"/>
    <cellStyle name="F2" xfId="50" xr:uid="{00000000-0005-0000-0000-000023000000}"/>
    <cellStyle name="F2 2" xfId="51" xr:uid="{00000000-0005-0000-0000-000024000000}"/>
    <cellStyle name="F3" xfId="52" xr:uid="{00000000-0005-0000-0000-000025000000}"/>
    <cellStyle name="F3 2" xfId="53" xr:uid="{00000000-0005-0000-0000-000026000000}"/>
    <cellStyle name="F4" xfId="54" xr:uid="{00000000-0005-0000-0000-000027000000}"/>
    <cellStyle name="F4 2" xfId="55" xr:uid="{00000000-0005-0000-0000-000028000000}"/>
    <cellStyle name="F5" xfId="56" xr:uid="{00000000-0005-0000-0000-000029000000}"/>
    <cellStyle name="F5 2" xfId="57" xr:uid="{00000000-0005-0000-0000-00002A000000}"/>
    <cellStyle name="F6" xfId="58" xr:uid="{00000000-0005-0000-0000-00002B000000}"/>
    <cellStyle name="F6 2" xfId="59" xr:uid="{00000000-0005-0000-0000-00002C000000}"/>
    <cellStyle name="F7" xfId="60" xr:uid="{00000000-0005-0000-0000-00002D000000}"/>
    <cellStyle name="F7 2" xfId="61" xr:uid="{00000000-0005-0000-0000-00002E000000}"/>
    <cellStyle name="F8" xfId="62" xr:uid="{00000000-0005-0000-0000-00002F000000}"/>
    <cellStyle name="F8 2" xfId="63" xr:uid="{00000000-0005-0000-0000-000030000000}"/>
    <cellStyle name="Fixed" xfId="64" xr:uid="{00000000-0005-0000-0000-000031000000}"/>
    <cellStyle name="Fixed 2" xfId="65" xr:uid="{00000000-0005-0000-0000-000032000000}"/>
    <cellStyle name="FRxAmtStyle" xfId="66" xr:uid="{00000000-0005-0000-0000-000033000000}"/>
    <cellStyle name="FRxCurrStyle" xfId="67" xr:uid="{00000000-0005-0000-0000-000034000000}"/>
    <cellStyle name="FRxPcntStyle" xfId="68" xr:uid="{00000000-0005-0000-0000-000035000000}"/>
    <cellStyle name="Heading 1 2" xfId="69" xr:uid="{00000000-0005-0000-0000-000036000000}"/>
    <cellStyle name="Heading 1 3" xfId="70" xr:uid="{00000000-0005-0000-0000-000037000000}"/>
    <cellStyle name="Heading 2 2" xfId="71" xr:uid="{00000000-0005-0000-0000-000038000000}"/>
    <cellStyle name="Heading 2 3" xfId="72" xr:uid="{00000000-0005-0000-0000-000039000000}"/>
    <cellStyle name="Heading1" xfId="73" xr:uid="{00000000-0005-0000-0000-00003A000000}"/>
    <cellStyle name="Heading2" xfId="74" xr:uid="{00000000-0005-0000-0000-00003B000000}"/>
    <cellStyle name="Hyperlink 2" xfId="75" xr:uid="{00000000-0005-0000-0000-00003C000000}"/>
    <cellStyle name="Item" xfId="10" xr:uid="{00000000-0005-0000-0000-00003D000000}"/>
    <cellStyle name="Item 8" xfId="4" xr:uid="{00000000-0005-0000-0000-00003E000000}"/>
    <cellStyle name="Item 8 left" xfId="6" xr:uid="{00000000-0005-0000-0000-00003F000000}"/>
    <cellStyle name="Item 8 long date" xfId="7" xr:uid="{00000000-0005-0000-0000-000040000000}"/>
    <cellStyle name="Item 8 long date center" xfId="101" xr:uid="{00000000-0005-0000-0000-000041000000}"/>
    <cellStyle name="Item 8 right" xfId="5" xr:uid="{00000000-0005-0000-0000-000042000000}"/>
    <cellStyle name="Item bold" xfId="9" xr:uid="{00000000-0005-0000-0000-000043000000}"/>
    <cellStyle name="Item centered" xfId="8" xr:uid="{00000000-0005-0000-0000-000044000000}"/>
    <cellStyle name="Item centered 2" xfId="76" xr:uid="{00000000-0005-0000-0000-000045000000}"/>
    <cellStyle name="Item centered accross" xfId="12" xr:uid="{00000000-0005-0000-0000-000046000000}"/>
    <cellStyle name="Item centered accross bold" xfId="19" xr:uid="{00000000-0005-0000-0000-000047000000}"/>
    <cellStyle name="Item centered accross bold 2" xfId="77" xr:uid="{00000000-0005-0000-0000-000048000000}"/>
    <cellStyle name="Item centered bold" xfId="102" xr:uid="{00000000-0005-0000-0000-000049000000}"/>
    <cellStyle name="Item centered bold wrap" xfId="103" xr:uid="{00000000-0005-0000-0000-00004A000000}"/>
    <cellStyle name="Item centered vc" xfId="104" xr:uid="{00000000-0005-0000-0000-00004B000000}"/>
    <cellStyle name="Normal" xfId="0" builtinId="0"/>
    <cellStyle name="Normal 2" xfId="78" xr:uid="{00000000-0005-0000-0000-00004D000000}"/>
    <cellStyle name="Normal 2 2" xfId="79" xr:uid="{00000000-0005-0000-0000-00004E000000}"/>
    <cellStyle name="Normal 2 3" xfId="80" xr:uid="{00000000-0005-0000-0000-00004F000000}"/>
    <cellStyle name="Normal 2 4" xfId="81" xr:uid="{00000000-0005-0000-0000-000050000000}"/>
    <cellStyle name="Normal 2 5" xfId="109" xr:uid="{D5D57FB5-496C-46F1-B4C7-ADCBC72F5856}"/>
    <cellStyle name="Normal 3" xfId="82" xr:uid="{00000000-0005-0000-0000-000051000000}"/>
    <cellStyle name="Normal 4" xfId="83" xr:uid="{00000000-0005-0000-0000-000052000000}"/>
    <cellStyle name="Normal 5" xfId="84" xr:uid="{00000000-0005-0000-0000-000053000000}"/>
    <cellStyle name="Normal 5 2" xfId="85" xr:uid="{00000000-0005-0000-0000-000054000000}"/>
    <cellStyle name="Normal 6" xfId="86" xr:uid="{00000000-0005-0000-0000-000055000000}"/>
    <cellStyle name="Normal 7" xfId="21" xr:uid="{00000000-0005-0000-0000-000056000000}"/>
    <cellStyle name="Normal 8" xfId="98" xr:uid="{00000000-0005-0000-0000-000057000000}"/>
    <cellStyle name="Normal_Budget" xfId="18" xr:uid="{00000000-0005-0000-0000-000058000000}"/>
    <cellStyle name="number 1" xfId="15" xr:uid="{00000000-0005-0000-0000-000059000000}"/>
    <cellStyle name="number 1 2" xfId="87" xr:uid="{00000000-0005-0000-0000-00005A000000}"/>
    <cellStyle name="number percent" xfId="105" xr:uid="{00000000-0005-0000-0000-00005B000000}"/>
    <cellStyle name="Percent" xfId="20" builtinId="5"/>
    <cellStyle name="Percent 2" xfId="88" xr:uid="{00000000-0005-0000-0000-00005D000000}"/>
    <cellStyle name="Percent 3" xfId="99" xr:uid="{00000000-0005-0000-0000-00005E000000}"/>
    <cellStyle name="Percentage" xfId="106" xr:uid="{00000000-0005-0000-0000-00005F000000}"/>
    <cellStyle name="shade" xfId="107" xr:uid="{00000000-0005-0000-0000-000060000000}"/>
    <cellStyle name="STYLE1" xfId="89" xr:uid="{00000000-0005-0000-0000-000061000000}"/>
    <cellStyle name="STYLE1 2" xfId="90" xr:uid="{00000000-0005-0000-0000-000062000000}"/>
    <cellStyle name="STYLE2" xfId="91" xr:uid="{00000000-0005-0000-0000-000063000000}"/>
    <cellStyle name="STYLE2 2" xfId="92" xr:uid="{00000000-0005-0000-0000-000064000000}"/>
    <cellStyle name="STYLE3" xfId="93" xr:uid="{00000000-0005-0000-0000-000065000000}"/>
    <cellStyle name="STYLE3 2" xfId="94" xr:uid="{00000000-0005-0000-0000-000066000000}"/>
    <cellStyle name="text" xfId="14" xr:uid="{00000000-0005-0000-0000-000067000000}"/>
    <cellStyle name="text 2" xfId="95" xr:uid="{00000000-0005-0000-0000-000068000000}"/>
    <cellStyle name="text center" xfId="108" xr:uid="{00000000-0005-0000-0000-000069000000}"/>
    <cellStyle name="Title top" xfId="3" xr:uid="{00000000-0005-0000-0000-00006A000000}"/>
    <cellStyle name="Total 2" xfId="96" xr:uid="{00000000-0005-0000-0000-00006B000000}"/>
    <cellStyle name="Total 3" xfId="97" xr:uid="{00000000-0005-0000-0000-00006C000000}"/>
  </cellStyles>
  <dxfs count="115">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style="double">
          <color auto="1"/>
        </right>
        <top/>
        <bottom style="double">
          <color auto="1"/>
        </bottom>
      </border>
    </dxf>
    <dxf>
      <font>
        <strike val="0"/>
        <outline val="0"/>
        <shadow val="0"/>
        <u val="none"/>
        <vertAlign val="baseline"/>
        <sz val="10"/>
        <color theme="1"/>
        <name val="Arial Narrow"/>
        <scheme val="none"/>
      </font>
      <numFmt numFmtId="35" formatCode="_(* #,##0.00_);_(* \(#,##0.00\);_(* &quot;-&quot;??_);_(@_)"/>
      <alignment horizontal="general" vertical="center" textRotation="0" wrapText="1" indent="0" justifyLastLine="0" shrinkToFit="0" readingOrder="0"/>
      <border diagonalUp="0" diagonalDown="0">
        <left/>
        <right style="double">
          <color auto="1"/>
        </right>
        <top/>
        <bottom/>
        <vertical/>
        <horizontal/>
      </border>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strike val="0"/>
        <outline val="0"/>
        <shadow val="0"/>
        <u val="none"/>
        <vertAlign val="baseline"/>
        <sz val="10"/>
        <color theme="1"/>
        <name val="Arial Narrow"/>
        <scheme val="none"/>
      </font>
      <numFmt numFmtId="35" formatCode="_(* #,##0.00_);_(* \(#,##0.00\);_(* &quot;-&quot;??_);_(@_)"/>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style="double">
          <color auto="1"/>
        </left>
        <right/>
        <top/>
        <bottom style="double">
          <color indexed="64"/>
        </bottom>
      </border>
    </dxf>
    <dxf>
      <font>
        <strike val="0"/>
        <outline val="0"/>
        <shadow val="0"/>
        <u val="none"/>
        <vertAlign val="baseline"/>
        <sz val="10"/>
        <color theme="1"/>
        <name val="Arial Narrow"/>
        <scheme val="none"/>
      </font>
      <numFmt numFmtId="35" formatCode="_(* #,##0.00_);_(* \(#,##0.00\);_(* &quot;-&quot;??_);_(@_)"/>
      <alignment horizontal="general" vertical="center" textRotation="0" wrapText="1" indent="0" justifyLastLine="0" shrinkToFit="0" readingOrder="0"/>
      <border diagonalUp="0" diagonalDown="0">
        <left style="double">
          <color auto="1"/>
        </left>
        <right/>
        <top/>
        <bottom/>
        <vertical/>
        <horizontal/>
      </border>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numFmt numFmtId="14" formatCode="0.00%"/>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dxf>
    <dxf>
      <font>
        <strike val="0"/>
        <outline val="0"/>
        <shadow val="0"/>
        <u val="none"/>
        <vertAlign val="baseline"/>
        <sz val="10"/>
        <color theme="1"/>
        <name val="Arial Narrow"/>
        <scheme val="none"/>
      </font>
      <numFmt numFmtId="35" formatCode="_(* #,##0.00_);_(* \(#,##0.00\);_(* &quot;-&quot;??_);_(@_)"/>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style="double">
          <color auto="1"/>
        </right>
        <top/>
        <bottom style="double">
          <color auto="1"/>
        </bottom>
      </border>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left/>
        <right style="double">
          <color auto="1"/>
        </right>
        <top/>
        <bottom/>
        <vertical/>
        <horizontal/>
      </border>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b val="0"/>
        <i val="0"/>
        <strike val="0"/>
        <condense val="0"/>
        <extend val="0"/>
        <outline val="0"/>
        <shadow val="0"/>
        <u val="none"/>
        <vertAlign val="baseline"/>
        <sz val="10"/>
        <color theme="1"/>
        <name val="Arial Narrow"/>
        <family val="2"/>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b val="0"/>
        <i val="0"/>
        <strike val="0"/>
        <condense val="0"/>
        <extend val="0"/>
        <outline val="0"/>
        <shadow val="0"/>
        <u val="none"/>
        <vertAlign val="baseline"/>
        <sz val="10"/>
        <color theme="1"/>
        <name val="Arial Narrow"/>
        <family val="2"/>
        <scheme val="none"/>
      </font>
      <numFmt numFmtId="14" formatCode="0.00%"/>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strike val="0"/>
        <outline val="0"/>
        <shadow val="0"/>
        <u val="none"/>
        <vertAlign val="baseline"/>
        <sz val="10"/>
        <color theme="1"/>
        <name val="Arial Narrow"/>
        <scheme val="none"/>
      </font>
      <numFmt numFmtId="35" formatCode="_(* #,##0.00_);_(* \(#,##0.00\);_(* &quot;-&quot;??_);_(@_)"/>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style="double">
          <color auto="1"/>
        </left>
        <right/>
        <top/>
        <bottom style="double">
          <color indexed="64"/>
        </bottom>
      </border>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border diagonalUp="0" diagonalDown="0">
        <left style="double">
          <color auto="1"/>
        </left>
        <right/>
        <top/>
        <bottom/>
        <vertical/>
        <horizontal/>
      </border>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1" indent="0" justifyLastLine="0" shrinkToFit="0" readingOrder="0"/>
      <border diagonalUp="0" diagonalDown="0">
        <left/>
        <right/>
        <top/>
        <bottom style="dotted">
          <color auto="1"/>
        </bottom>
        <vertical/>
        <horizontal/>
      </border>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protection locked="0" hidden="0"/>
    </dxf>
    <dxf>
      <font>
        <strike val="0"/>
        <outline val="0"/>
        <shadow val="0"/>
        <u val="none"/>
        <vertAlign val="baseline"/>
        <sz val="10"/>
        <color theme="1"/>
        <name val="Arial Narrow"/>
        <scheme val="none"/>
      </font>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0" indent="0" justifyLastLine="0" shrinkToFit="0" readingOrder="0"/>
      <border diagonalUp="0" diagonalDown="0">
        <left style="dotted">
          <color auto="1"/>
        </left>
        <right/>
        <top/>
        <bottom style="dotted">
          <color auto="1"/>
        </bottom>
        <vertical/>
        <horizontal/>
      </border>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1" indent="0" justifyLastLine="0" shrinkToFit="0" readingOrder="0"/>
      <border diagonalUp="0" diagonalDown="0">
        <left style="dotted">
          <color auto="1"/>
        </left>
        <right style="dotted">
          <color auto="1"/>
        </right>
        <top style="dotted">
          <color auto="1"/>
        </top>
        <bottom style="dotted">
          <color auto="1"/>
        </bottom>
        <vertical/>
        <horizontal/>
      </border>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strike val="0"/>
        <outline val="0"/>
        <shadow val="0"/>
        <u val="none"/>
        <vertAlign val="baseline"/>
        <sz val="10"/>
        <color theme="1"/>
        <name val="Arial Narrow"/>
        <scheme val="none"/>
      </font>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0" formatCode="General"/>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top" textRotation="0" wrapText="1" indent="0" justifyLastLine="0" shrinkToFit="0" readingOrder="0"/>
    </dxf>
    <dxf>
      <font>
        <b val="0"/>
        <i val="0"/>
        <strike val="0"/>
        <condense val="0"/>
        <extend val="0"/>
        <outline val="0"/>
        <shadow val="0"/>
        <u val="none"/>
        <vertAlign val="baseline"/>
        <sz val="10"/>
        <color theme="1"/>
        <name val="Arial Narrow"/>
        <family val="2"/>
        <scheme val="none"/>
      </font>
      <numFmt numFmtId="0" formatCode="General"/>
      <alignment horizontal="general" vertical="top" textRotation="0" wrapText="0" indent="0" justifyLastLine="0" shrinkToFit="0" readingOrder="0"/>
    </dxf>
    <dxf>
      <font>
        <b val="0"/>
        <i val="0"/>
        <strike val="0"/>
        <condense val="0"/>
        <extend val="0"/>
        <outline val="0"/>
        <shadow val="0"/>
        <u val="none"/>
        <vertAlign val="baseline"/>
        <sz val="10"/>
        <color theme="1"/>
        <name val="Arial Narrow"/>
        <family val="2"/>
        <scheme val="none"/>
      </font>
      <alignment horizontal="center" vertical="top" textRotation="0" wrapText="1" indent="0" justifyLastLine="0" shrinkToFit="0" readingOrder="0"/>
    </dxf>
    <dxf>
      <font>
        <b val="0"/>
        <i val="0"/>
        <strike val="0"/>
        <condense val="0"/>
        <extend val="0"/>
        <outline val="0"/>
        <shadow val="0"/>
        <u val="none"/>
        <vertAlign val="baseline"/>
        <sz val="10"/>
        <color theme="1"/>
        <name val="Arial Narrow"/>
        <family val="2"/>
        <scheme val="none"/>
      </font>
      <numFmt numFmtId="0" formatCode="General"/>
      <alignment horizontal="center" vertical="top" textRotation="0" wrapText="1" indent="0" justifyLastLine="0" shrinkToFit="0" readingOrder="0"/>
    </dxf>
    <dxf>
      <font>
        <b val="0"/>
        <i val="0"/>
        <strike val="0"/>
        <condense val="0"/>
        <extend val="0"/>
        <outline val="0"/>
        <shadow val="0"/>
        <u val="none"/>
        <vertAlign val="baseline"/>
        <sz val="10"/>
        <color theme="1"/>
        <name val="Arial Narrow"/>
        <family val="2"/>
        <scheme val="none"/>
      </font>
      <alignment horizontal="center" vertical="top" textRotation="0" wrapText="1" indent="0" justifyLastLine="0" shrinkToFit="0" readingOrder="0"/>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center" vertical="top" textRotation="0" wrapText="1" indent="0" justifyLastLine="0" shrinkToFit="0" readingOrder="0"/>
      <protection locked="1" hidden="0"/>
    </dxf>
    <dxf>
      <fill>
        <patternFill patternType="none">
          <fgColor indexed="64"/>
          <bgColor auto="1"/>
        </patternFill>
      </fill>
      <protection locked="1" hidden="0"/>
    </dxf>
    <dxf>
      <border diagonalUp="0" diagonalDown="0">
        <left style="double">
          <color auto="1"/>
        </left>
        <right style="double">
          <color auto="1"/>
        </right>
        <top style="double">
          <color auto="1"/>
        </top>
        <bottom style="double">
          <color auto="1"/>
        </bottom>
      </border>
    </dxf>
    <dxf>
      <font>
        <strike val="0"/>
        <outline val="0"/>
        <shadow val="0"/>
        <u val="none"/>
        <vertAlign val="baseline"/>
        <sz val="10"/>
        <color theme="1"/>
        <name val="Arial Narrow"/>
        <scheme val="none"/>
      </font>
      <alignment horizontal="general" vertical="top" textRotation="0" wrapText="1" indent="0" justifyLastLine="0" shrinkToFit="0" readingOrder="0"/>
      <protection locked="1" hidden="0"/>
    </dxf>
    <dxf>
      <font>
        <strike val="0"/>
        <outline val="0"/>
        <shadow val="0"/>
        <u val="none"/>
        <vertAlign val="baseline"/>
        <sz val="10"/>
        <color theme="1"/>
        <name val="Arial Narrow"/>
        <scheme val="none"/>
      </font>
      <alignment horizontal="center" vertical="center" textRotation="0" wrapText="1" indent="0" justifyLastLine="0" shrinkToFit="0" readingOrder="0"/>
      <protection locked="1" hidden="0"/>
    </dxf>
    <dxf>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1" hidden="0"/>
    </dxf>
    <dxf>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3"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3"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174" formatCode="0.0%"/>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174" formatCode="0.0%"/>
      <fill>
        <patternFill patternType="none">
          <fgColor indexed="64"/>
          <bgColor auto="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3"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3"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none">
          <fgColor indexed="64"/>
          <bgColor auto="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174" formatCode="0.0%"/>
      <alignment horizontal="general" vertical="center" textRotation="0" wrapText="0" indent="0" justifyLastLine="0" shrinkToFit="0" readingOrder="0"/>
    </dxf>
    <dxf>
      <font>
        <b val="0"/>
        <i val="0"/>
        <strike val="0"/>
        <condense val="0"/>
        <extend val="0"/>
        <outline val="0"/>
        <shadow val="0"/>
        <u val="none"/>
        <vertAlign val="baseline"/>
        <sz val="10"/>
        <color auto="1"/>
        <name val="Arial Narrow"/>
        <family val="2"/>
        <scheme val="none"/>
      </font>
      <numFmt numFmtId="35" formatCode="_(* #,##0.00_);_(* \(#,##0.00\);_(* &quot;-&quot;??_);_(@_)"/>
      <fill>
        <patternFill patternType="none">
          <fgColor indexed="64"/>
          <bgColor rgb="FFFFFFCC"/>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174" formatCode="0.0%"/>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174" formatCode="0.0%"/>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solid">
          <fgColor indexed="64"/>
          <bgColor rgb="FFFFFFCC"/>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alignment horizontal="center" vertical="center" textRotation="0" wrapText="0" indent="0" justifyLastLine="0" shrinkToFit="0" readingOrder="0"/>
      <protection locked="1" hidden="0"/>
    </dxf>
    <dxf>
      <protection locked="1" hidden="0"/>
    </dxf>
    <dxf>
      <font>
        <b val="0"/>
        <i val="0"/>
        <strike val="0"/>
        <condense val="0"/>
        <extend val="0"/>
        <outline val="0"/>
        <shadow val="0"/>
        <u val="none"/>
        <vertAlign val="baseline"/>
        <sz val="10"/>
        <color theme="1"/>
        <name val="Arial Narrow"/>
        <family val="2"/>
        <scheme val="none"/>
      </font>
      <alignment horizontal="general" vertical="top"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fill>
        <patternFill patternType="none">
          <fgColor indexed="64"/>
          <bgColor auto="1"/>
        </patternFill>
      </fill>
      <alignment horizontal="center" vertical="center" textRotation="0" wrapText="1" indent="0" justifyLastLine="0" shrinkToFit="0" readingOrder="0"/>
      <protection locked="1" hidden="0"/>
    </dxf>
    <dxf>
      <font>
        <b/>
        <i val="0"/>
      </font>
      <fill>
        <patternFill patternType="solid">
          <bgColor theme="0" tint="-4.9989318521683403E-2"/>
        </patternFill>
      </fill>
      <border>
        <left style="thin">
          <color auto="1"/>
        </left>
        <right style="thin">
          <color auto="1"/>
        </right>
        <top style="thick">
          <color auto="1"/>
        </top>
        <bottom style="thin">
          <color auto="1"/>
        </bottom>
        <vertical style="thin">
          <color auto="1"/>
        </vertical>
        <horizontal style="thin">
          <color auto="1"/>
        </horizontal>
      </border>
    </dxf>
    <dxf>
      <font>
        <b/>
        <i val="0"/>
      </font>
      <fill>
        <patternFill patternType="solid">
          <bgColor theme="0" tint="-4.9989318521683403E-2"/>
        </patternFill>
      </fill>
      <border diagonalUp="0" diagonalDown="0">
        <left style="thin">
          <color auto="1"/>
        </left>
        <right style="thin">
          <color auto="1"/>
        </right>
        <top style="thin">
          <color auto="1"/>
        </top>
        <bottom style="thick">
          <color auto="1"/>
        </bottom>
        <vertical style="thin">
          <color auto="1"/>
        </vertical>
        <horizontal style="thin">
          <color auto="1"/>
        </horizontal>
      </border>
    </dxf>
    <dxf>
      <border diagonalUp="0" diagonalDown="0">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Table Style 1" pivot="0" count="3" xr9:uid="{04F3FF24-FD2D-4F12-ACD5-E0CACBF9569D}">
      <tableStyleElement type="wholeTable" dxfId="114"/>
      <tableStyleElement type="headerRow" dxfId="113"/>
      <tableStyleElement type="totalRow" dxfId="112"/>
    </tableStyle>
    <tableStyle name="Table Style 2" pivot="0" count="0" xr9:uid="{9B016E8C-F3D9-4BEB-A19E-CC176A1FFE53}"/>
  </tableStyles>
  <colors>
    <mruColors>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checked="Checked"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checked="Checked"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checked="Checked"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checked="Checked"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checked="Checked"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checked="Checked"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checked="Checked"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checked="Checked"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checked="Checked"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checked="Checked"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checked="Checked"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checked="Checked"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checked="Checked"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checked="Checked"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checked="Checked"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checked="Checked"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checked="Checked"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checked="Checked"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checked="Checked"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checked="Checked"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checked="Checked"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checked="Checked"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checked="Checked"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checked="Checked"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25.xml><?xml version="1.0" encoding="utf-8"?>
<formControlPr xmlns="http://schemas.microsoft.com/office/spreadsheetml/2009/9/main" objectType="CheckBox"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CheckBox" lockText="1" noThreeD="1"/>
</file>

<file path=xl/ctrlProps/ctrlProp828.xml><?xml version="1.0" encoding="utf-8"?>
<formControlPr xmlns="http://schemas.microsoft.com/office/spreadsheetml/2009/9/main" objectType="CheckBox" lockText="1" noThreeD="1"/>
</file>

<file path=xl/ctrlProps/ctrlProp829.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30.xml><?xml version="1.0" encoding="utf-8"?>
<formControlPr xmlns="http://schemas.microsoft.com/office/spreadsheetml/2009/9/main" objectType="CheckBox" lockText="1" noThreeD="1"/>
</file>

<file path=xl/ctrlProps/ctrlProp831.xml><?xml version="1.0" encoding="utf-8"?>
<formControlPr xmlns="http://schemas.microsoft.com/office/spreadsheetml/2009/9/main" objectType="CheckBox" lockText="1" noThreeD="1"/>
</file>

<file path=xl/ctrlProps/ctrlProp832.xml><?xml version="1.0" encoding="utf-8"?>
<formControlPr xmlns="http://schemas.microsoft.com/office/spreadsheetml/2009/9/main" objectType="CheckBox" lockText="1" noThreeD="1"/>
</file>

<file path=xl/ctrlProps/ctrlProp833.xml><?xml version="1.0" encoding="utf-8"?>
<formControlPr xmlns="http://schemas.microsoft.com/office/spreadsheetml/2009/9/main" objectType="CheckBox" lockText="1" noThreeD="1"/>
</file>

<file path=xl/ctrlProps/ctrlProp834.xml><?xml version="1.0" encoding="utf-8"?>
<formControlPr xmlns="http://schemas.microsoft.com/office/spreadsheetml/2009/9/main" objectType="CheckBox" lockText="1" noThreeD="1"/>
</file>

<file path=xl/ctrlProps/ctrlProp835.xml><?xml version="1.0" encoding="utf-8"?>
<formControlPr xmlns="http://schemas.microsoft.com/office/spreadsheetml/2009/9/main" objectType="CheckBox" lockText="1" noThreeD="1"/>
</file>

<file path=xl/ctrlProps/ctrlProp836.xml><?xml version="1.0" encoding="utf-8"?>
<formControlPr xmlns="http://schemas.microsoft.com/office/spreadsheetml/2009/9/main" objectType="CheckBox" lockText="1" noThreeD="1"/>
</file>

<file path=xl/ctrlProps/ctrlProp837.xml><?xml version="1.0" encoding="utf-8"?>
<formControlPr xmlns="http://schemas.microsoft.com/office/spreadsheetml/2009/9/main" objectType="CheckBox" lockText="1" noThreeD="1"/>
</file>

<file path=xl/ctrlProps/ctrlProp838.xml><?xml version="1.0" encoding="utf-8"?>
<formControlPr xmlns="http://schemas.microsoft.com/office/spreadsheetml/2009/9/main" objectType="CheckBox" lockText="1" noThreeD="1"/>
</file>

<file path=xl/ctrlProps/ctrlProp839.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40.xml><?xml version="1.0" encoding="utf-8"?>
<formControlPr xmlns="http://schemas.microsoft.com/office/spreadsheetml/2009/9/main" objectType="CheckBox" lockText="1" noThreeD="1"/>
</file>

<file path=xl/ctrlProps/ctrlProp841.xml><?xml version="1.0" encoding="utf-8"?>
<formControlPr xmlns="http://schemas.microsoft.com/office/spreadsheetml/2009/9/main" objectType="CheckBox" lockText="1" noThreeD="1"/>
</file>

<file path=xl/ctrlProps/ctrlProp842.xml><?xml version="1.0" encoding="utf-8"?>
<formControlPr xmlns="http://schemas.microsoft.com/office/spreadsheetml/2009/9/main" objectType="CheckBox" lockText="1" noThreeD="1"/>
</file>

<file path=xl/ctrlProps/ctrlProp843.xml><?xml version="1.0" encoding="utf-8"?>
<formControlPr xmlns="http://schemas.microsoft.com/office/spreadsheetml/2009/9/main" objectType="CheckBox" lockText="1" noThreeD="1"/>
</file>

<file path=xl/ctrlProps/ctrlProp844.xml><?xml version="1.0" encoding="utf-8"?>
<formControlPr xmlns="http://schemas.microsoft.com/office/spreadsheetml/2009/9/main" objectType="CheckBox" lockText="1" noThreeD="1"/>
</file>

<file path=xl/ctrlProps/ctrlProp845.xml><?xml version="1.0" encoding="utf-8"?>
<formControlPr xmlns="http://schemas.microsoft.com/office/spreadsheetml/2009/9/main" objectType="CheckBox" lockText="1" noThreeD="1"/>
</file>

<file path=xl/ctrlProps/ctrlProp846.xml><?xml version="1.0" encoding="utf-8"?>
<formControlPr xmlns="http://schemas.microsoft.com/office/spreadsheetml/2009/9/main" objectType="CheckBox" lockText="1" noThreeD="1"/>
</file>

<file path=xl/ctrlProps/ctrlProp847.xml><?xml version="1.0" encoding="utf-8"?>
<formControlPr xmlns="http://schemas.microsoft.com/office/spreadsheetml/2009/9/main" objectType="CheckBox" lockText="1" noThreeD="1"/>
</file>

<file path=xl/ctrlProps/ctrlProp848.xml><?xml version="1.0" encoding="utf-8"?>
<formControlPr xmlns="http://schemas.microsoft.com/office/spreadsheetml/2009/9/main" objectType="CheckBox" lockText="1" noThreeD="1"/>
</file>

<file path=xl/ctrlProps/ctrlProp849.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50.xml><?xml version="1.0" encoding="utf-8"?>
<formControlPr xmlns="http://schemas.microsoft.com/office/spreadsheetml/2009/9/main" objectType="CheckBox" lockText="1" noThreeD="1"/>
</file>

<file path=xl/ctrlProps/ctrlProp851.xml><?xml version="1.0" encoding="utf-8"?>
<formControlPr xmlns="http://schemas.microsoft.com/office/spreadsheetml/2009/9/main" objectType="CheckBox" lockText="1" noThreeD="1"/>
</file>

<file path=xl/ctrlProps/ctrlProp852.xml><?xml version="1.0" encoding="utf-8"?>
<formControlPr xmlns="http://schemas.microsoft.com/office/spreadsheetml/2009/9/main" objectType="CheckBox" lockText="1" noThreeD="1"/>
</file>

<file path=xl/ctrlProps/ctrlProp853.xml><?xml version="1.0" encoding="utf-8"?>
<formControlPr xmlns="http://schemas.microsoft.com/office/spreadsheetml/2009/9/main" objectType="CheckBox" lockText="1" noThreeD="1"/>
</file>

<file path=xl/ctrlProps/ctrlProp854.xml><?xml version="1.0" encoding="utf-8"?>
<formControlPr xmlns="http://schemas.microsoft.com/office/spreadsheetml/2009/9/main" objectType="CheckBox" lockText="1" noThreeD="1"/>
</file>

<file path=xl/ctrlProps/ctrlProp855.xml><?xml version="1.0" encoding="utf-8"?>
<formControlPr xmlns="http://schemas.microsoft.com/office/spreadsheetml/2009/9/main" objectType="CheckBox" lockText="1" noThreeD="1"/>
</file>

<file path=xl/ctrlProps/ctrlProp856.xml><?xml version="1.0" encoding="utf-8"?>
<formControlPr xmlns="http://schemas.microsoft.com/office/spreadsheetml/2009/9/main" objectType="CheckBox" lockText="1" noThreeD="1"/>
</file>

<file path=xl/ctrlProps/ctrlProp857.xml><?xml version="1.0" encoding="utf-8"?>
<formControlPr xmlns="http://schemas.microsoft.com/office/spreadsheetml/2009/9/main" objectType="CheckBox" lockText="1" noThreeD="1"/>
</file>

<file path=xl/ctrlProps/ctrlProp858.xml><?xml version="1.0" encoding="utf-8"?>
<formControlPr xmlns="http://schemas.microsoft.com/office/spreadsheetml/2009/9/main" objectType="CheckBox" lockText="1" noThreeD="1"/>
</file>

<file path=xl/ctrlProps/ctrlProp859.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60.xml><?xml version="1.0" encoding="utf-8"?>
<formControlPr xmlns="http://schemas.microsoft.com/office/spreadsheetml/2009/9/main" objectType="CheckBox" lockText="1" noThreeD="1"/>
</file>

<file path=xl/ctrlProps/ctrlProp861.xml><?xml version="1.0" encoding="utf-8"?>
<formControlPr xmlns="http://schemas.microsoft.com/office/spreadsheetml/2009/9/main" objectType="CheckBox" lockText="1" noThreeD="1"/>
</file>

<file path=xl/ctrlProps/ctrlProp862.xml><?xml version="1.0" encoding="utf-8"?>
<formControlPr xmlns="http://schemas.microsoft.com/office/spreadsheetml/2009/9/main" objectType="CheckBox" lockText="1" noThreeD="1"/>
</file>

<file path=xl/ctrlProps/ctrlProp863.xml><?xml version="1.0" encoding="utf-8"?>
<formControlPr xmlns="http://schemas.microsoft.com/office/spreadsheetml/2009/9/main" objectType="CheckBox" lockText="1" noThreeD="1"/>
</file>

<file path=xl/ctrlProps/ctrlProp864.xml><?xml version="1.0" encoding="utf-8"?>
<formControlPr xmlns="http://schemas.microsoft.com/office/spreadsheetml/2009/9/main" objectType="CheckBox" lockText="1" noThreeD="1"/>
</file>

<file path=xl/ctrlProps/ctrlProp865.xml><?xml version="1.0" encoding="utf-8"?>
<formControlPr xmlns="http://schemas.microsoft.com/office/spreadsheetml/2009/9/main" objectType="CheckBox" lockText="1" noThreeD="1"/>
</file>

<file path=xl/ctrlProps/ctrlProp866.xml><?xml version="1.0" encoding="utf-8"?>
<formControlPr xmlns="http://schemas.microsoft.com/office/spreadsheetml/2009/9/main" objectType="CheckBox" lockText="1" noThreeD="1"/>
</file>

<file path=xl/ctrlProps/ctrlProp867.xml><?xml version="1.0" encoding="utf-8"?>
<formControlPr xmlns="http://schemas.microsoft.com/office/spreadsheetml/2009/9/main" objectType="CheckBox" lockText="1" noThreeD="1"/>
</file>

<file path=xl/ctrlProps/ctrlProp868.xml><?xml version="1.0" encoding="utf-8"?>
<formControlPr xmlns="http://schemas.microsoft.com/office/spreadsheetml/2009/9/main" objectType="CheckBox" lockText="1" noThreeD="1"/>
</file>

<file path=xl/ctrlProps/ctrlProp869.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70.xml><?xml version="1.0" encoding="utf-8"?>
<formControlPr xmlns="http://schemas.microsoft.com/office/spreadsheetml/2009/9/main" objectType="CheckBox" lockText="1" noThreeD="1"/>
</file>

<file path=xl/ctrlProps/ctrlProp871.xml><?xml version="1.0" encoding="utf-8"?>
<formControlPr xmlns="http://schemas.microsoft.com/office/spreadsheetml/2009/9/main" objectType="CheckBox" lockText="1" noThreeD="1"/>
</file>

<file path=xl/ctrlProps/ctrlProp872.xml><?xml version="1.0" encoding="utf-8"?>
<formControlPr xmlns="http://schemas.microsoft.com/office/spreadsheetml/2009/9/main" objectType="CheckBox" lockText="1" noThreeD="1"/>
</file>

<file path=xl/ctrlProps/ctrlProp873.xml><?xml version="1.0" encoding="utf-8"?>
<formControlPr xmlns="http://schemas.microsoft.com/office/spreadsheetml/2009/9/main" objectType="CheckBox" lockText="1" noThreeD="1"/>
</file>

<file path=xl/ctrlProps/ctrlProp874.xml><?xml version="1.0" encoding="utf-8"?>
<formControlPr xmlns="http://schemas.microsoft.com/office/spreadsheetml/2009/9/main" objectType="CheckBox" checked="Checked" lockText="1" noThreeD="1"/>
</file>

<file path=xl/ctrlProps/ctrlProp875.xml><?xml version="1.0" encoding="utf-8"?>
<formControlPr xmlns="http://schemas.microsoft.com/office/spreadsheetml/2009/9/main" objectType="CheckBox" lockText="1" noThreeD="1"/>
</file>

<file path=xl/ctrlProps/ctrlProp876.xml><?xml version="1.0" encoding="utf-8"?>
<formControlPr xmlns="http://schemas.microsoft.com/office/spreadsheetml/2009/9/main" objectType="CheckBox" lockText="1" noThreeD="1"/>
</file>

<file path=xl/ctrlProps/ctrlProp877.xml><?xml version="1.0" encoding="utf-8"?>
<formControlPr xmlns="http://schemas.microsoft.com/office/spreadsheetml/2009/9/main" objectType="CheckBox" lockText="1" noThreeD="1"/>
</file>

<file path=xl/ctrlProps/ctrlProp878.xml><?xml version="1.0" encoding="utf-8"?>
<formControlPr xmlns="http://schemas.microsoft.com/office/spreadsheetml/2009/9/main" objectType="CheckBox" lockText="1" noThreeD="1"/>
</file>

<file path=xl/ctrlProps/ctrlProp879.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80.xml><?xml version="1.0" encoding="utf-8"?>
<formControlPr xmlns="http://schemas.microsoft.com/office/spreadsheetml/2009/9/main" objectType="CheckBox" lockText="1" noThreeD="1"/>
</file>

<file path=xl/ctrlProps/ctrlProp881.xml><?xml version="1.0" encoding="utf-8"?>
<formControlPr xmlns="http://schemas.microsoft.com/office/spreadsheetml/2009/9/main" objectType="CheckBox" lockText="1" noThreeD="1"/>
</file>

<file path=xl/ctrlProps/ctrlProp882.xml><?xml version="1.0" encoding="utf-8"?>
<formControlPr xmlns="http://schemas.microsoft.com/office/spreadsheetml/2009/9/main" objectType="CheckBox" lockText="1" noThreeD="1"/>
</file>

<file path=xl/ctrlProps/ctrlProp883.xml><?xml version="1.0" encoding="utf-8"?>
<formControlPr xmlns="http://schemas.microsoft.com/office/spreadsheetml/2009/9/main" objectType="CheckBox" lockText="1" noThreeD="1"/>
</file>

<file path=xl/ctrlProps/ctrlProp884.xml><?xml version="1.0" encoding="utf-8"?>
<formControlPr xmlns="http://schemas.microsoft.com/office/spreadsheetml/2009/9/main" objectType="CheckBox" lockText="1" noThreeD="1"/>
</file>

<file path=xl/ctrlProps/ctrlProp885.xml><?xml version="1.0" encoding="utf-8"?>
<formControlPr xmlns="http://schemas.microsoft.com/office/spreadsheetml/2009/9/main" objectType="CheckBox" lockText="1" noThreeD="1"/>
</file>

<file path=xl/ctrlProps/ctrlProp886.xml><?xml version="1.0" encoding="utf-8"?>
<formControlPr xmlns="http://schemas.microsoft.com/office/spreadsheetml/2009/9/main" objectType="CheckBox" lockText="1" noThreeD="1"/>
</file>

<file path=xl/ctrlProps/ctrlProp887.xml><?xml version="1.0" encoding="utf-8"?>
<formControlPr xmlns="http://schemas.microsoft.com/office/spreadsheetml/2009/9/main" objectType="CheckBox" lockText="1" noThreeD="1"/>
</file>

<file path=xl/ctrlProps/ctrlProp888.xml><?xml version="1.0" encoding="utf-8"?>
<formControlPr xmlns="http://schemas.microsoft.com/office/spreadsheetml/2009/9/main" objectType="CheckBox" lockText="1" noThreeD="1"/>
</file>

<file path=xl/ctrlProps/ctrlProp889.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890.xml><?xml version="1.0" encoding="utf-8"?>
<formControlPr xmlns="http://schemas.microsoft.com/office/spreadsheetml/2009/9/main" objectType="CheckBox" lockText="1" noThreeD="1"/>
</file>

<file path=xl/ctrlProps/ctrlProp891.xml><?xml version="1.0" encoding="utf-8"?>
<formControlPr xmlns="http://schemas.microsoft.com/office/spreadsheetml/2009/9/main" objectType="CheckBox" lockText="1" noThreeD="1"/>
</file>

<file path=xl/ctrlProps/ctrlProp892.xml><?xml version="1.0" encoding="utf-8"?>
<formControlPr xmlns="http://schemas.microsoft.com/office/spreadsheetml/2009/9/main" objectType="CheckBox" lockText="1" noThreeD="1"/>
</file>

<file path=xl/ctrlProps/ctrlProp893.xml><?xml version="1.0" encoding="utf-8"?>
<formControlPr xmlns="http://schemas.microsoft.com/office/spreadsheetml/2009/9/main" objectType="CheckBox" lockText="1" noThreeD="1"/>
</file>

<file path=xl/ctrlProps/ctrlProp894.xml><?xml version="1.0" encoding="utf-8"?>
<formControlPr xmlns="http://schemas.microsoft.com/office/spreadsheetml/2009/9/main" objectType="CheckBox" lockText="1" noThreeD="1"/>
</file>

<file path=xl/ctrlProps/ctrlProp895.xml><?xml version="1.0" encoding="utf-8"?>
<formControlPr xmlns="http://schemas.microsoft.com/office/spreadsheetml/2009/9/main" objectType="CheckBox" lockText="1" noThreeD="1"/>
</file>

<file path=xl/ctrlProps/ctrlProp896.xml><?xml version="1.0" encoding="utf-8"?>
<formControlPr xmlns="http://schemas.microsoft.com/office/spreadsheetml/2009/9/main" objectType="CheckBox" lockText="1" noThreeD="1"/>
</file>

<file path=xl/ctrlProps/ctrlProp897.xml><?xml version="1.0" encoding="utf-8"?>
<formControlPr xmlns="http://schemas.microsoft.com/office/spreadsheetml/2009/9/main" objectType="CheckBox" lockText="1" noThreeD="1"/>
</file>

<file path=xl/ctrlProps/ctrlProp898.xml><?xml version="1.0" encoding="utf-8"?>
<formControlPr xmlns="http://schemas.microsoft.com/office/spreadsheetml/2009/9/main" objectType="CheckBox" lockText="1" noThreeD="1"/>
</file>

<file path=xl/ctrlProps/ctrlProp89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00.xml><?xml version="1.0" encoding="utf-8"?>
<formControlPr xmlns="http://schemas.microsoft.com/office/spreadsheetml/2009/9/main" objectType="CheckBox" lockText="1" noThreeD="1"/>
</file>

<file path=xl/ctrlProps/ctrlProp901.xml><?xml version="1.0" encoding="utf-8"?>
<formControlPr xmlns="http://schemas.microsoft.com/office/spreadsheetml/2009/9/main" objectType="CheckBox" lockText="1" noThreeD="1"/>
</file>

<file path=xl/ctrlProps/ctrlProp902.xml><?xml version="1.0" encoding="utf-8"?>
<formControlPr xmlns="http://schemas.microsoft.com/office/spreadsheetml/2009/9/main" objectType="CheckBox" lockText="1" noThreeD="1"/>
</file>

<file path=xl/ctrlProps/ctrlProp903.xml><?xml version="1.0" encoding="utf-8"?>
<formControlPr xmlns="http://schemas.microsoft.com/office/spreadsheetml/2009/9/main" objectType="CheckBox" lockText="1" noThreeD="1"/>
</file>

<file path=xl/ctrlProps/ctrlProp904.xml><?xml version="1.0" encoding="utf-8"?>
<formControlPr xmlns="http://schemas.microsoft.com/office/spreadsheetml/2009/9/main" objectType="CheckBox" lockText="1" noThreeD="1"/>
</file>

<file path=xl/ctrlProps/ctrlProp905.xml><?xml version="1.0" encoding="utf-8"?>
<formControlPr xmlns="http://schemas.microsoft.com/office/spreadsheetml/2009/9/main" objectType="CheckBox" lockText="1" noThreeD="1"/>
</file>

<file path=xl/ctrlProps/ctrlProp906.xml><?xml version="1.0" encoding="utf-8"?>
<formControlPr xmlns="http://schemas.microsoft.com/office/spreadsheetml/2009/9/main" objectType="CheckBox" lockText="1" noThreeD="1"/>
</file>

<file path=xl/ctrlProps/ctrlProp907.xml><?xml version="1.0" encoding="utf-8"?>
<formControlPr xmlns="http://schemas.microsoft.com/office/spreadsheetml/2009/9/main" objectType="CheckBox" lockText="1" noThreeD="1"/>
</file>

<file path=xl/ctrlProps/ctrlProp908.xml><?xml version="1.0" encoding="utf-8"?>
<formControlPr xmlns="http://schemas.microsoft.com/office/spreadsheetml/2009/9/main" objectType="CheckBox" lockText="1" noThreeD="1"/>
</file>

<file path=xl/ctrlProps/ctrlProp909.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10.xml><?xml version="1.0" encoding="utf-8"?>
<formControlPr xmlns="http://schemas.microsoft.com/office/spreadsheetml/2009/9/main" objectType="CheckBox" lockText="1" noThreeD="1"/>
</file>

<file path=xl/ctrlProps/ctrlProp911.xml><?xml version="1.0" encoding="utf-8"?>
<formControlPr xmlns="http://schemas.microsoft.com/office/spreadsheetml/2009/9/main" objectType="CheckBox" lockText="1" noThreeD="1"/>
</file>

<file path=xl/ctrlProps/ctrlProp912.xml><?xml version="1.0" encoding="utf-8"?>
<formControlPr xmlns="http://schemas.microsoft.com/office/spreadsheetml/2009/9/main" objectType="CheckBox" lockText="1" noThreeD="1"/>
</file>

<file path=xl/ctrlProps/ctrlProp913.xml><?xml version="1.0" encoding="utf-8"?>
<formControlPr xmlns="http://schemas.microsoft.com/office/spreadsheetml/2009/9/main" objectType="CheckBox" lockText="1" noThreeD="1"/>
</file>

<file path=xl/ctrlProps/ctrlProp914.xml><?xml version="1.0" encoding="utf-8"?>
<formControlPr xmlns="http://schemas.microsoft.com/office/spreadsheetml/2009/9/main" objectType="CheckBox" lockText="1" noThreeD="1"/>
</file>

<file path=xl/ctrlProps/ctrlProp915.xml><?xml version="1.0" encoding="utf-8"?>
<formControlPr xmlns="http://schemas.microsoft.com/office/spreadsheetml/2009/9/main" objectType="CheckBox" lockText="1" noThreeD="1"/>
</file>

<file path=xl/ctrlProps/ctrlProp916.xml><?xml version="1.0" encoding="utf-8"?>
<formControlPr xmlns="http://schemas.microsoft.com/office/spreadsheetml/2009/9/main" objectType="CheckBox" lockText="1" noThreeD="1"/>
</file>

<file path=xl/ctrlProps/ctrlProp917.xml><?xml version="1.0" encoding="utf-8"?>
<formControlPr xmlns="http://schemas.microsoft.com/office/spreadsheetml/2009/9/main" objectType="CheckBox" lockText="1" noThreeD="1"/>
</file>

<file path=xl/ctrlProps/ctrlProp918.xml><?xml version="1.0" encoding="utf-8"?>
<formControlPr xmlns="http://schemas.microsoft.com/office/spreadsheetml/2009/9/main" objectType="CheckBox" lockText="1" noThreeD="1"/>
</file>

<file path=xl/ctrlProps/ctrlProp919.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checked="Checked" lockText="1" noThreeD="1"/>
</file>

<file path=xl/ctrlProps/ctrlProp920.xml><?xml version="1.0" encoding="utf-8"?>
<formControlPr xmlns="http://schemas.microsoft.com/office/spreadsheetml/2009/9/main" objectType="CheckBox" lockText="1" noThreeD="1"/>
</file>

<file path=xl/ctrlProps/ctrlProp921.xml><?xml version="1.0" encoding="utf-8"?>
<formControlPr xmlns="http://schemas.microsoft.com/office/spreadsheetml/2009/9/main" objectType="CheckBox" lockText="1" noThreeD="1"/>
</file>

<file path=xl/ctrlProps/ctrlProp922.xml><?xml version="1.0" encoding="utf-8"?>
<formControlPr xmlns="http://schemas.microsoft.com/office/spreadsheetml/2009/9/main" objectType="CheckBox" lockText="1" noThreeD="1"/>
</file>

<file path=xl/ctrlProps/ctrlProp923.xml><?xml version="1.0" encoding="utf-8"?>
<formControlPr xmlns="http://schemas.microsoft.com/office/spreadsheetml/2009/9/main" objectType="CheckBox" lockText="1" noThreeD="1"/>
</file>

<file path=xl/ctrlProps/ctrlProp924.xml><?xml version="1.0" encoding="utf-8"?>
<formControlPr xmlns="http://schemas.microsoft.com/office/spreadsheetml/2009/9/main" objectType="CheckBox" lockText="1" noThreeD="1"/>
</file>

<file path=xl/ctrlProps/ctrlProp925.xml><?xml version="1.0" encoding="utf-8"?>
<formControlPr xmlns="http://schemas.microsoft.com/office/spreadsheetml/2009/9/main" objectType="CheckBox" lockText="1" noThreeD="1"/>
</file>

<file path=xl/ctrlProps/ctrlProp926.xml><?xml version="1.0" encoding="utf-8"?>
<formControlPr xmlns="http://schemas.microsoft.com/office/spreadsheetml/2009/9/main" objectType="CheckBox" lockText="1" noThreeD="1"/>
</file>

<file path=xl/ctrlProps/ctrlProp927.xml><?xml version="1.0" encoding="utf-8"?>
<formControlPr xmlns="http://schemas.microsoft.com/office/spreadsheetml/2009/9/main" objectType="CheckBox" lockText="1" noThreeD="1"/>
</file>

<file path=xl/ctrlProps/ctrlProp928.xml><?xml version="1.0" encoding="utf-8"?>
<formControlPr xmlns="http://schemas.microsoft.com/office/spreadsheetml/2009/9/main" objectType="CheckBox" lockText="1" noThreeD="1"/>
</file>

<file path=xl/ctrlProps/ctrlProp929.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30.xml><?xml version="1.0" encoding="utf-8"?>
<formControlPr xmlns="http://schemas.microsoft.com/office/spreadsheetml/2009/9/main" objectType="CheckBox" lockText="1" noThreeD="1"/>
</file>

<file path=xl/ctrlProps/ctrlProp931.xml><?xml version="1.0" encoding="utf-8"?>
<formControlPr xmlns="http://schemas.microsoft.com/office/spreadsheetml/2009/9/main" objectType="CheckBox" lockText="1" noThreeD="1"/>
</file>

<file path=xl/ctrlProps/ctrlProp932.xml><?xml version="1.0" encoding="utf-8"?>
<formControlPr xmlns="http://schemas.microsoft.com/office/spreadsheetml/2009/9/main" objectType="CheckBox" checked="Checked" lockText="1" noThreeD="1"/>
</file>

<file path=xl/ctrlProps/ctrlProp933.xml><?xml version="1.0" encoding="utf-8"?>
<formControlPr xmlns="http://schemas.microsoft.com/office/spreadsheetml/2009/9/main" objectType="CheckBox" lockText="1" noThreeD="1"/>
</file>

<file path=xl/ctrlProps/ctrlProp934.xml><?xml version="1.0" encoding="utf-8"?>
<formControlPr xmlns="http://schemas.microsoft.com/office/spreadsheetml/2009/9/main" objectType="CheckBox" lockText="1" noThreeD="1"/>
</file>

<file path=xl/ctrlProps/ctrlProp935.xml><?xml version="1.0" encoding="utf-8"?>
<formControlPr xmlns="http://schemas.microsoft.com/office/spreadsheetml/2009/9/main" objectType="CheckBox" lockText="1" noThreeD="1"/>
</file>

<file path=xl/ctrlProps/ctrlProp936.xml><?xml version="1.0" encoding="utf-8"?>
<formControlPr xmlns="http://schemas.microsoft.com/office/spreadsheetml/2009/9/main" objectType="CheckBox" lockText="1" noThreeD="1"/>
</file>

<file path=xl/ctrlProps/ctrlProp937.xml><?xml version="1.0" encoding="utf-8"?>
<formControlPr xmlns="http://schemas.microsoft.com/office/spreadsheetml/2009/9/main" objectType="CheckBox" lockText="1" noThreeD="1"/>
</file>

<file path=xl/ctrlProps/ctrlProp938.xml><?xml version="1.0" encoding="utf-8"?>
<formControlPr xmlns="http://schemas.microsoft.com/office/spreadsheetml/2009/9/main" objectType="CheckBox" lockText="1" noThreeD="1"/>
</file>

<file path=xl/ctrlProps/ctrlProp939.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40.xml><?xml version="1.0" encoding="utf-8"?>
<formControlPr xmlns="http://schemas.microsoft.com/office/spreadsheetml/2009/9/main" objectType="CheckBox" lockText="1" noThreeD="1"/>
</file>

<file path=xl/ctrlProps/ctrlProp941.xml><?xml version="1.0" encoding="utf-8"?>
<formControlPr xmlns="http://schemas.microsoft.com/office/spreadsheetml/2009/9/main" objectType="CheckBox" lockText="1" noThreeD="1"/>
</file>

<file path=xl/ctrlProps/ctrlProp942.xml><?xml version="1.0" encoding="utf-8"?>
<formControlPr xmlns="http://schemas.microsoft.com/office/spreadsheetml/2009/9/main" objectType="CheckBox" lockText="1" noThreeD="1"/>
</file>

<file path=xl/ctrlProps/ctrlProp943.xml><?xml version="1.0" encoding="utf-8"?>
<formControlPr xmlns="http://schemas.microsoft.com/office/spreadsheetml/2009/9/main" objectType="CheckBox" lockText="1" noThreeD="1"/>
</file>

<file path=xl/ctrlProps/ctrlProp944.xml><?xml version="1.0" encoding="utf-8"?>
<formControlPr xmlns="http://schemas.microsoft.com/office/spreadsheetml/2009/9/main" objectType="CheckBox" lockText="1" noThreeD="1"/>
</file>

<file path=xl/ctrlProps/ctrlProp945.xml><?xml version="1.0" encoding="utf-8"?>
<formControlPr xmlns="http://schemas.microsoft.com/office/spreadsheetml/2009/9/main" objectType="CheckBox" lockText="1" noThreeD="1"/>
</file>

<file path=xl/ctrlProps/ctrlProp946.xml><?xml version="1.0" encoding="utf-8"?>
<formControlPr xmlns="http://schemas.microsoft.com/office/spreadsheetml/2009/9/main" objectType="CheckBox" lockText="1" noThreeD="1"/>
</file>

<file path=xl/ctrlProps/ctrlProp947.xml><?xml version="1.0" encoding="utf-8"?>
<formControlPr xmlns="http://schemas.microsoft.com/office/spreadsheetml/2009/9/main" objectType="CheckBox" lockText="1" noThreeD="1"/>
</file>

<file path=xl/ctrlProps/ctrlProp948.xml><?xml version="1.0" encoding="utf-8"?>
<formControlPr xmlns="http://schemas.microsoft.com/office/spreadsheetml/2009/9/main" objectType="CheckBox" lockText="1" noThreeD="1"/>
</file>

<file path=xl/ctrlProps/ctrlProp949.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50.xml><?xml version="1.0" encoding="utf-8"?>
<formControlPr xmlns="http://schemas.microsoft.com/office/spreadsheetml/2009/9/main" objectType="CheckBox" lockText="1" noThreeD="1"/>
</file>

<file path=xl/ctrlProps/ctrlProp951.xml><?xml version="1.0" encoding="utf-8"?>
<formControlPr xmlns="http://schemas.microsoft.com/office/spreadsheetml/2009/9/main" objectType="CheckBox" lockText="1" noThreeD="1"/>
</file>

<file path=xl/ctrlProps/ctrlProp952.xml><?xml version="1.0" encoding="utf-8"?>
<formControlPr xmlns="http://schemas.microsoft.com/office/spreadsheetml/2009/9/main" objectType="CheckBox" lockText="1" noThreeD="1"/>
</file>

<file path=xl/ctrlProps/ctrlProp953.xml><?xml version="1.0" encoding="utf-8"?>
<formControlPr xmlns="http://schemas.microsoft.com/office/spreadsheetml/2009/9/main" objectType="CheckBox" lockText="1" noThreeD="1"/>
</file>

<file path=xl/ctrlProps/ctrlProp954.xml><?xml version="1.0" encoding="utf-8"?>
<formControlPr xmlns="http://schemas.microsoft.com/office/spreadsheetml/2009/9/main" objectType="CheckBox" lockText="1" noThreeD="1"/>
</file>

<file path=xl/ctrlProps/ctrlProp955.xml><?xml version="1.0" encoding="utf-8"?>
<formControlPr xmlns="http://schemas.microsoft.com/office/spreadsheetml/2009/9/main" objectType="CheckBox" lockText="1" noThreeD="1"/>
</file>

<file path=xl/ctrlProps/ctrlProp956.xml><?xml version="1.0" encoding="utf-8"?>
<formControlPr xmlns="http://schemas.microsoft.com/office/spreadsheetml/2009/9/main" objectType="CheckBox" lockText="1" noThreeD="1"/>
</file>

<file path=xl/ctrlProps/ctrlProp957.xml><?xml version="1.0" encoding="utf-8"?>
<formControlPr xmlns="http://schemas.microsoft.com/office/spreadsheetml/2009/9/main" objectType="CheckBox" lockText="1" noThreeD="1"/>
</file>

<file path=xl/ctrlProps/ctrlProp958.xml><?xml version="1.0" encoding="utf-8"?>
<formControlPr xmlns="http://schemas.microsoft.com/office/spreadsheetml/2009/9/main" objectType="CheckBox" lockText="1" noThreeD="1"/>
</file>

<file path=xl/ctrlProps/ctrlProp959.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60.xml><?xml version="1.0" encoding="utf-8"?>
<formControlPr xmlns="http://schemas.microsoft.com/office/spreadsheetml/2009/9/main" objectType="CheckBox" lockText="1" noThreeD="1"/>
</file>

<file path=xl/ctrlProps/ctrlProp961.xml><?xml version="1.0" encoding="utf-8"?>
<formControlPr xmlns="http://schemas.microsoft.com/office/spreadsheetml/2009/9/main" objectType="CheckBox" lockText="1" noThreeD="1"/>
</file>

<file path=xl/ctrlProps/ctrlProp962.xml><?xml version="1.0" encoding="utf-8"?>
<formControlPr xmlns="http://schemas.microsoft.com/office/spreadsheetml/2009/9/main" objectType="CheckBox" lockText="1" noThreeD="1"/>
</file>

<file path=xl/ctrlProps/ctrlProp963.xml><?xml version="1.0" encoding="utf-8"?>
<formControlPr xmlns="http://schemas.microsoft.com/office/spreadsheetml/2009/9/main" objectType="CheckBox" lockText="1" noThreeD="1"/>
</file>

<file path=xl/ctrlProps/ctrlProp964.xml><?xml version="1.0" encoding="utf-8"?>
<formControlPr xmlns="http://schemas.microsoft.com/office/spreadsheetml/2009/9/main" objectType="CheckBox" lockText="1" noThreeD="1"/>
</file>

<file path=xl/ctrlProps/ctrlProp965.xml><?xml version="1.0" encoding="utf-8"?>
<formControlPr xmlns="http://schemas.microsoft.com/office/spreadsheetml/2009/9/main" objectType="CheckBox" lockText="1" noThreeD="1"/>
</file>

<file path=xl/ctrlProps/ctrlProp966.xml><?xml version="1.0" encoding="utf-8"?>
<formControlPr xmlns="http://schemas.microsoft.com/office/spreadsheetml/2009/9/main" objectType="CheckBox" lockText="1" noThreeD="1"/>
</file>

<file path=xl/ctrlProps/ctrlProp967.xml><?xml version="1.0" encoding="utf-8"?>
<formControlPr xmlns="http://schemas.microsoft.com/office/spreadsheetml/2009/9/main" objectType="CheckBox" lockText="1" noThreeD="1"/>
</file>

<file path=xl/ctrlProps/ctrlProp968.xml><?xml version="1.0" encoding="utf-8"?>
<formControlPr xmlns="http://schemas.microsoft.com/office/spreadsheetml/2009/9/main" objectType="CheckBox" lockText="1" noThreeD="1"/>
</file>

<file path=xl/ctrlProps/ctrlProp969.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70.xml><?xml version="1.0" encoding="utf-8"?>
<formControlPr xmlns="http://schemas.microsoft.com/office/spreadsheetml/2009/9/main" objectType="CheckBox" lockText="1" noThreeD="1"/>
</file>

<file path=xl/ctrlProps/ctrlProp971.xml><?xml version="1.0" encoding="utf-8"?>
<formControlPr xmlns="http://schemas.microsoft.com/office/spreadsheetml/2009/9/main" objectType="CheckBox" lockText="1" noThreeD="1"/>
</file>

<file path=xl/ctrlProps/ctrlProp972.xml><?xml version="1.0" encoding="utf-8"?>
<formControlPr xmlns="http://schemas.microsoft.com/office/spreadsheetml/2009/9/main" objectType="CheckBox" lockText="1" noThreeD="1"/>
</file>

<file path=xl/ctrlProps/ctrlProp973.xml><?xml version="1.0" encoding="utf-8"?>
<formControlPr xmlns="http://schemas.microsoft.com/office/spreadsheetml/2009/9/main" objectType="CheckBox" lockText="1" noThreeD="1"/>
</file>

<file path=xl/ctrlProps/ctrlProp974.xml><?xml version="1.0" encoding="utf-8"?>
<formControlPr xmlns="http://schemas.microsoft.com/office/spreadsheetml/2009/9/main" objectType="CheckBox" lockText="1" noThreeD="1"/>
</file>

<file path=xl/ctrlProps/ctrlProp975.xml><?xml version="1.0" encoding="utf-8"?>
<formControlPr xmlns="http://schemas.microsoft.com/office/spreadsheetml/2009/9/main" objectType="CheckBox" lockText="1" noThreeD="1"/>
</file>

<file path=xl/ctrlProps/ctrlProp976.xml><?xml version="1.0" encoding="utf-8"?>
<formControlPr xmlns="http://schemas.microsoft.com/office/spreadsheetml/2009/9/main" objectType="CheckBox" lockText="1" noThreeD="1"/>
</file>

<file path=xl/ctrlProps/ctrlProp977.xml><?xml version="1.0" encoding="utf-8"?>
<formControlPr xmlns="http://schemas.microsoft.com/office/spreadsheetml/2009/9/main" objectType="CheckBox" lockText="1" noThreeD="1"/>
</file>

<file path=xl/ctrlProps/ctrlProp978.xml><?xml version="1.0" encoding="utf-8"?>
<formControlPr xmlns="http://schemas.microsoft.com/office/spreadsheetml/2009/9/main" objectType="CheckBox" lockText="1" noThreeD="1"/>
</file>

<file path=xl/ctrlProps/ctrlProp979.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336550</xdr:colOff>
          <xdr:row>15</xdr:row>
          <xdr:rowOff>76200</xdr:rowOff>
        </xdr:from>
        <xdr:to>
          <xdr:col>8</xdr:col>
          <xdr:colOff>1047750</xdr:colOff>
          <xdr:row>17</xdr:row>
          <xdr:rowOff>50800</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3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Service Adjustment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508000</xdr:colOff>
          <xdr:row>15</xdr:row>
          <xdr:rowOff>88900</xdr:rowOff>
        </xdr:from>
        <xdr:to>
          <xdr:col>14</xdr:col>
          <xdr:colOff>285750</xdr:colOff>
          <xdr:row>17</xdr:row>
          <xdr:rowOff>57150</xdr:rowOff>
        </xdr:to>
        <xdr:sp macro="" textlink="">
          <xdr:nvSpPr>
            <xdr:cNvPr id="25602" name="Check Box 2" hidden="1">
              <a:extLst>
                <a:ext uri="{63B3BB69-23CF-44E3-9099-C40C66FF867C}">
                  <a14:compatExt spid="_x0000_s25602"/>
                </a:ext>
                <a:ext uri="{FF2B5EF4-FFF2-40B4-BE49-F238E27FC236}">
                  <a16:creationId xmlns:a16="http://schemas.microsoft.com/office/drawing/2014/main" id="{00000000-0008-0000-0300-00000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Budget Adjustment</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50800</xdr:colOff>
          <xdr:row>27</xdr:row>
          <xdr:rowOff>19050</xdr:rowOff>
        </xdr:from>
        <xdr:to>
          <xdr:col>8</xdr:col>
          <xdr:colOff>469900</xdr:colOff>
          <xdr:row>27</xdr:row>
          <xdr:rowOff>381000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9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Using methodology described in Submitted Cost Allocation Plan (CAP)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19050</xdr:rowOff>
        </xdr:from>
        <xdr:to>
          <xdr:col>6</xdr:col>
          <xdr:colOff>400050</xdr:colOff>
          <xdr:row>29</xdr:row>
          <xdr:rowOff>203200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9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Using Federal Approved Indirect Rate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31</xdr:row>
          <xdr:rowOff>69850</xdr:rowOff>
        </xdr:from>
        <xdr:to>
          <xdr:col>6</xdr:col>
          <xdr:colOff>412750</xdr:colOff>
          <xdr:row>33</xdr:row>
          <xdr:rowOff>69850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9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Others - Describe method in the box below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21</xdr:row>
          <xdr:rowOff>31750</xdr:rowOff>
        </xdr:from>
        <xdr:to>
          <xdr:col>6</xdr:col>
          <xdr:colOff>622300</xdr:colOff>
          <xdr:row>23</xdr:row>
          <xdr:rowOff>19050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900-00000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641350</xdr:colOff>
          <xdr:row>21</xdr:row>
          <xdr:rowOff>38100</xdr:rowOff>
        </xdr:from>
        <xdr:to>
          <xdr:col>8</xdr:col>
          <xdr:colOff>533400</xdr:colOff>
          <xdr:row>23</xdr:row>
          <xdr:rowOff>31750</xdr:rowOff>
        </xdr:to>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900-00000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NO</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247650</xdr:colOff>
          <xdr:row>41</xdr:row>
          <xdr:rowOff>19050</xdr:rowOff>
        </xdr:from>
        <xdr:to>
          <xdr:col>4</xdr:col>
          <xdr:colOff>279400</xdr:colOff>
          <xdr:row>43</xdr:row>
          <xdr:rowOff>50800</xdr:rowOff>
        </xdr:to>
        <xdr:sp macro="" textlink="">
          <xdr:nvSpPr>
            <xdr:cNvPr id="54311" name="Check Box 39" hidden="1">
              <a:extLst>
                <a:ext uri="{63B3BB69-23CF-44E3-9099-C40C66FF867C}">
                  <a14:compatExt spid="_x0000_s54311"/>
                </a:ext>
                <a:ext uri="{FF2B5EF4-FFF2-40B4-BE49-F238E27FC236}">
                  <a16:creationId xmlns:a16="http://schemas.microsoft.com/office/drawing/2014/main" id="{00000000-0008-0000-0A00-00002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xdr:row>
          <xdr:rowOff>146050</xdr:rowOff>
        </xdr:from>
        <xdr:to>
          <xdr:col>2</xdr:col>
          <xdr:colOff>3695700</xdr:colOff>
          <xdr:row>44</xdr:row>
          <xdr:rowOff>57150</xdr:rowOff>
        </xdr:to>
        <xdr:sp macro="" textlink="">
          <xdr:nvSpPr>
            <xdr:cNvPr id="54312" name="Check Box 40" hidden="1">
              <a:extLst>
                <a:ext uri="{63B3BB69-23CF-44E3-9099-C40C66FF867C}">
                  <a14:compatExt spid="_x0000_s54312"/>
                </a:ext>
                <a:ext uri="{FF2B5EF4-FFF2-40B4-BE49-F238E27FC236}">
                  <a16:creationId xmlns:a16="http://schemas.microsoft.com/office/drawing/2014/main" id="{00000000-0008-0000-0A00-00002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96</xdr:row>
          <xdr:rowOff>19050</xdr:rowOff>
        </xdr:from>
        <xdr:to>
          <xdr:col>4</xdr:col>
          <xdr:colOff>279400</xdr:colOff>
          <xdr:row>98</xdr:row>
          <xdr:rowOff>50800</xdr:rowOff>
        </xdr:to>
        <xdr:sp macro="" textlink="">
          <xdr:nvSpPr>
            <xdr:cNvPr id="54313" name="Check Box 41" hidden="1">
              <a:extLst>
                <a:ext uri="{63B3BB69-23CF-44E3-9099-C40C66FF867C}">
                  <a14:compatExt spid="_x0000_s54313"/>
                </a:ext>
                <a:ext uri="{FF2B5EF4-FFF2-40B4-BE49-F238E27FC236}">
                  <a16:creationId xmlns:a16="http://schemas.microsoft.com/office/drawing/2014/main" id="{00000000-0008-0000-0A00-00002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xdr:row>
          <xdr:rowOff>146050</xdr:rowOff>
        </xdr:from>
        <xdr:to>
          <xdr:col>2</xdr:col>
          <xdr:colOff>3695700</xdr:colOff>
          <xdr:row>99</xdr:row>
          <xdr:rowOff>57150</xdr:rowOff>
        </xdr:to>
        <xdr:sp macro="" textlink="">
          <xdr:nvSpPr>
            <xdr:cNvPr id="54314" name="Check Box 42" hidden="1">
              <a:extLst>
                <a:ext uri="{63B3BB69-23CF-44E3-9099-C40C66FF867C}">
                  <a14:compatExt spid="_x0000_s54314"/>
                </a:ext>
                <a:ext uri="{FF2B5EF4-FFF2-40B4-BE49-F238E27FC236}">
                  <a16:creationId xmlns:a16="http://schemas.microsoft.com/office/drawing/2014/main" id="{00000000-0008-0000-0A00-00002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151</xdr:row>
          <xdr:rowOff>19050</xdr:rowOff>
        </xdr:from>
        <xdr:to>
          <xdr:col>4</xdr:col>
          <xdr:colOff>279400</xdr:colOff>
          <xdr:row>153</xdr:row>
          <xdr:rowOff>50800</xdr:rowOff>
        </xdr:to>
        <xdr:sp macro="" textlink="">
          <xdr:nvSpPr>
            <xdr:cNvPr id="54315" name="Check Box 43" hidden="1">
              <a:extLst>
                <a:ext uri="{63B3BB69-23CF-44E3-9099-C40C66FF867C}">
                  <a14:compatExt spid="_x0000_s54315"/>
                </a:ext>
                <a:ext uri="{FF2B5EF4-FFF2-40B4-BE49-F238E27FC236}">
                  <a16:creationId xmlns:a16="http://schemas.microsoft.com/office/drawing/2014/main" id="{00000000-0008-0000-0A00-00002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xdr:row>
          <xdr:rowOff>146050</xdr:rowOff>
        </xdr:from>
        <xdr:to>
          <xdr:col>2</xdr:col>
          <xdr:colOff>3695700</xdr:colOff>
          <xdr:row>154</xdr:row>
          <xdr:rowOff>57150</xdr:rowOff>
        </xdr:to>
        <xdr:sp macro="" textlink="">
          <xdr:nvSpPr>
            <xdr:cNvPr id="54316" name="Check Box 44" hidden="1">
              <a:extLst>
                <a:ext uri="{63B3BB69-23CF-44E3-9099-C40C66FF867C}">
                  <a14:compatExt spid="_x0000_s54316"/>
                </a:ext>
                <a:ext uri="{FF2B5EF4-FFF2-40B4-BE49-F238E27FC236}">
                  <a16:creationId xmlns:a16="http://schemas.microsoft.com/office/drawing/2014/main" id="{00000000-0008-0000-0A00-00002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206</xdr:row>
          <xdr:rowOff>19050</xdr:rowOff>
        </xdr:from>
        <xdr:to>
          <xdr:col>4</xdr:col>
          <xdr:colOff>279400</xdr:colOff>
          <xdr:row>208</xdr:row>
          <xdr:rowOff>50800</xdr:rowOff>
        </xdr:to>
        <xdr:sp macro="" textlink="">
          <xdr:nvSpPr>
            <xdr:cNvPr id="54317" name="Check Box 45" hidden="1">
              <a:extLst>
                <a:ext uri="{63B3BB69-23CF-44E3-9099-C40C66FF867C}">
                  <a14:compatExt spid="_x0000_s54317"/>
                </a:ext>
                <a:ext uri="{FF2B5EF4-FFF2-40B4-BE49-F238E27FC236}">
                  <a16:creationId xmlns:a16="http://schemas.microsoft.com/office/drawing/2014/main" id="{00000000-0008-0000-0A00-00002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207</xdr:row>
          <xdr:rowOff>146050</xdr:rowOff>
        </xdr:from>
        <xdr:to>
          <xdr:col>2</xdr:col>
          <xdr:colOff>3695700</xdr:colOff>
          <xdr:row>209</xdr:row>
          <xdr:rowOff>57150</xdr:rowOff>
        </xdr:to>
        <xdr:sp macro="" textlink="">
          <xdr:nvSpPr>
            <xdr:cNvPr id="54318" name="Check Box 46" hidden="1">
              <a:extLst>
                <a:ext uri="{63B3BB69-23CF-44E3-9099-C40C66FF867C}">
                  <a14:compatExt spid="_x0000_s54318"/>
                </a:ext>
                <a:ext uri="{FF2B5EF4-FFF2-40B4-BE49-F238E27FC236}">
                  <a16:creationId xmlns:a16="http://schemas.microsoft.com/office/drawing/2014/main" id="{00000000-0008-0000-0A00-00002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261</xdr:row>
          <xdr:rowOff>19050</xdr:rowOff>
        </xdr:from>
        <xdr:to>
          <xdr:col>4</xdr:col>
          <xdr:colOff>279400</xdr:colOff>
          <xdr:row>263</xdr:row>
          <xdr:rowOff>50800</xdr:rowOff>
        </xdr:to>
        <xdr:sp macro="" textlink="">
          <xdr:nvSpPr>
            <xdr:cNvPr id="54319" name="Check Box 47" hidden="1">
              <a:extLst>
                <a:ext uri="{63B3BB69-23CF-44E3-9099-C40C66FF867C}">
                  <a14:compatExt spid="_x0000_s54319"/>
                </a:ext>
                <a:ext uri="{FF2B5EF4-FFF2-40B4-BE49-F238E27FC236}">
                  <a16:creationId xmlns:a16="http://schemas.microsoft.com/office/drawing/2014/main" id="{00000000-0008-0000-0A00-00002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262</xdr:row>
          <xdr:rowOff>146050</xdr:rowOff>
        </xdr:from>
        <xdr:to>
          <xdr:col>2</xdr:col>
          <xdr:colOff>3695700</xdr:colOff>
          <xdr:row>264</xdr:row>
          <xdr:rowOff>57150</xdr:rowOff>
        </xdr:to>
        <xdr:sp macro="" textlink="">
          <xdr:nvSpPr>
            <xdr:cNvPr id="54320" name="Check Box 48" hidden="1">
              <a:extLst>
                <a:ext uri="{63B3BB69-23CF-44E3-9099-C40C66FF867C}">
                  <a14:compatExt spid="_x0000_s54320"/>
                </a:ext>
                <a:ext uri="{FF2B5EF4-FFF2-40B4-BE49-F238E27FC236}">
                  <a16:creationId xmlns:a16="http://schemas.microsoft.com/office/drawing/2014/main" id="{00000000-0008-0000-0A00-00003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316</xdr:row>
          <xdr:rowOff>19050</xdr:rowOff>
        </xdr:from>
        <xdr:to>
          <xdr:col>4</xdr:col>
          <xdr:colOff>279400</xdr:colOff>
          <xdr:row>318</xdr:row>
          <xdr:rowOff>50800</xdr:rowOff>
        </xdr:to>
        <xdr:sp macro="" textlink="">
          <xdr:nvSpPr>
            <xdr:cNvPr id="54321" name="Check Box 49" hidden="1">
              <a:extLst>
                <a:ext uri="{63B3BB69-23CF-44E3-9099-C40C66FF867C}">
                  <a14:compatExt spid="_x0000_s54321"/>
                </a:ext>
                <a:ext uri="{FF2B5EF4-FFF2-40B4-BE49-F238E27FC236}">
                  <a16:creationId xmlns:a16="http://schemas.microsoft.com/office/drawing/2014/main" id="{00000000-0008-0000-0A00-00003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317</xdr:row>
          <xdr:rowOff>146050</xdr:rowOff>
        </xdr:from>
        <xdr:to>
          <xdr:col>2</xdr:col>
          <xdr:colOff>3695700</xdr:colOff>
          <xdr:row>319</xdr:row>
          <xdr:rowOff>57150</xdr:rowOff>
        </xdr:to>
        <xdr:sp macro="" textlink="">
          <xdr:nvSpPr>
            <xdr:cNvPr id="54322" name="Check Box 50" hidden="1">
              <a:extLst>
                <a:ext uri="{63B3BB69-23CF-44E3-9099-C40C66FF867C}">
                  <a14:compatExt spid="_x0000_s54322"/>
                </a:ext>
                <a:ext uri="{FF2B5EF4-FFF2-40B4-BE49-F238E27FC236}">
                  <a16:creationId xmlns:a16="http://schemas.microsoft.com/office/drawing/2014/main" id="{00000000-0008-0000-0A00-00003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279400</xdr:colOff>
          <xdr:row>373</xdr:row>
          <xdr:rowOff>50800</xdr:rowOff>
        </xdr:to>
        <xdr:sp macro="" textlink="">
          <xdr:nvSpPr>
            <xdr:cNvPr id="54323" name="Check Box 51" hidden="1">
              <a:extLst>
                <a:ext uri="{63B3BB69-23CF-44E3-9099-C40C66FF867C}">
                  <a14:compatExt spid="_x0000_s54323"/>
                </a:ext>
                <a:ext uri="{FF2B5EF4-FFF2-40B4-BE49-F238E27FC236}">
                  <a16:creationId xmlns:a16="http://schemas.microsoft.com/office/drawing/2014/main" id="{00000000-0008-0000-0A00-00003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324" name="Check Box 52" hidden="1">
              <a:extLst>
                <a:ext uri="{63B3BB69-23CF-44E3-9099-C40C66FF867C}">
                  <a14:compatExt spid="_x0000_s54324"/>
                </a:ext>
                <a:ext uri="{FF2B5EF4-FFF2-40B4-BE49-F238E27FC236}">
                  <a16:creationId xmlns:a16="http://schemas.microsoft.com/office/drawing/2014/main" id="{00000000-0008-0000-0A00-00003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279400</xdr:colOff>
          <xdr:row>428</xdr:row>
          <xdr:rowOff>50800</xdr:rowOff>
        </xdr:to>
        <xdr:sp macro="" textlink="">
          <xdr:nvSpPr>
            <xdr:cNvPr id="54325" name="Check Box 53" hidden="1">
              <a:extLst>
                <a:ext uri="{63B3BB69-23CF-44E3-9099-C40C66FF867C}">
                  <a14:compatExt spid="_x0000_s54325"/>
                </a:ext>
                <a:ext uri="{FF2B5EF4-FFF2-40B4-BE49-F238E27FC236}">
                  <a16:creationId xmlns:a16="http://schemas.microsoft.com/office/drawing/2014/main" id="{00000000-0008-0000-0A00-00003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326" name="Check Box 54" hidden="1">
              <a:extLst>
                <a:ext uri="{63B3BB69-23CF-44E3-9099-C40C66FF867C}">
                  <a14:compatExt spid="_x0000_s54326"/>
                </a:ext>
                <a:ext uri="{FF2B5EF4-FFF2-40B4-BE49-F238E27FC236}">
                  <a16:creationId xmlns:a16="http://schemas.microsoft.com/office/drawing/2014/main" id="{00000000-0008-0000-0A00-00003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279400</xdr:colOff>
          <xdr:row>483</xdr:row>
          <xdr:rowOff>50800</xdr:rowOff>
        </xdr:to>
        <xdr:sp macro="" textlink="">
          <xdr:nvSpPr>
            <xdr:cNvPr id="54327" name="Check Box 55" hidden="1">
              <a:extLst>
                <a:ext uri="{63B3BB69-23CF-44E3-9099-C40C66FF867C}">
                  <a14:compatExt spid="_x0000_s54327"/>
                </a:ext>
                <a:ext uri="{FF2B5EF4-FFF2-40B4-BE49-F238E27FC236}">
                  <a16:creationId xmlns:a16="http://schemas.microsoft.com/office/drawing/2014/main" id="{00000000-0008-0000-0A00-00003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328" name="Check Box 56" hidden="1">
              <a:extLst>
                <a:ext uri="{63B3BB69-23CF-44E3-9099-C40C66FF867C}">
                  <a14:compatExt spid="_x0000_s54328"/>
                </a:ext>
                <a:ext uri="{FF2B5EF4-FFF2-40B4-BE49-F238E27FC236}">
                  <a16:creationId xmlns:a16="http://schemas.microsoft.com/office/drawing/2014/main" id="{00000000-0008-0000-0A00-00003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279400</xdr:colOff>
          <xdr:row>538</xdr:row>
          <xdr:rowOff>50800</xdr:rowOff>
        </xdr:to>
        <xdr:sp macro="" textlink="">
          <xdr:nvSpPr>
            <xdr:cNvPr id="54329" name="Check Box 57" hidden="1">
              <a:extLst>
                <a:ext uri="{63B3BB69-23CF-44E3-9099-C40C66FF867C}">
                  <a14:compatExt spid="_x0000_s54329"/>
                </a:ext>
                <a:ext uri="{FF2B5EF4-FFF2-40B4-BE49-F238E27FC236}">
                  <a16:creationId xmlns:a16="http://schemas.microsoft.com/office/drawing/2014/main" id="{00000000-0008-0000-0A00-00003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330" name="Check Box 58" hidden="1">
              <a:extLst>
                <a:ext uri="{63B3BB69-23CF-44E3-9099-C40C66FF867C}">
                  <a14:compatExt spid="_x0000_s54330"/>
                </a:ext>
                <a:ext uri="{FF2B5EF4-FFF2-40B4-BE49-F238E27FC236}">
                  <a16:creationId xmlns:a16="http://schemas.microsoft.com/office/drawing/2014/main" id="{00000000-0008-0000-0A00-00003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279400</xdr:colOff>
          <xdr:row>593</xdr:row>
          <xdr:rowOff>50800</xdr:rowOff>
        </xdr:to>
        <xdr:sp macro="" textlink="">
          <xdr:nvSpPr>
            <xdr:cNvPr id="54331" name="Check Box 59" hidden="1">
              <a:extLst>
                <a:ext uri="{63B3BB69-23CF-44E3-9099-C40C66FF867C}">
                  <a14:compatExt spid="_x0000_s54331"/>
                </a:ext>
                <a:ext uri="{FF2B5EF4-FFF2-40B4-BE49-F238E27FC236}">
                  <a16:creationId xmlns:a16="http://schemas.microsoft.com/office/drawing/2014/main" id="{00000000-0008-0000-0A00-00003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332" name="Check Box 60" hidden="1">
              <a:extLst>
                <a:ext uri="{63B3BB69-23CF-44E3-9099-C40C66FF867C}">
                  <a14:compatExt spid="_x0000_s54332"/>
                </a:ext>
                <a:ext uri="{FF2B5EF4-FFF2-40B4-BE49-F238E27FC236}">
                  <a16:creationId xmlns:a16="http://schemas.microsoft.com/office/drawing/2014/main" id="{00000000-0008-0000-0A00-00003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279400</xdr:colOff>
          <xdr:row>1638</xdr:row>
          <xdr:rowOff>50800</xdr:rowOff>
        </xdr:to>
        <xdr:sp macro="" textlink="">
          <xdr:nvSpPr>
            <xdr:cNvPr id="54333" name="Check Box 61" hidden="1">
              <a:extLst>
                <a:ext uri="{63B3BB69-23CF-44E3-9099-C40C66FF867C}">
                  <a14:compatExt spid="_x0000_s54333"/>
                </a:ext>
                <a:ext uri="{FF2B5EF4-FFF2-40B4-BE49-F238E27FC236}">
                  <a16:creationId xmlns:a16="http://schemas.microsoft.com/office/drawing/2014/main" id="{00000000-0008-0000-0A00-00003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4334" name="Check Box 62" hidden="1">
              <a:extLst>
                <a:ext uri="{63B3BB69-23CF-44E3-9099-C40C66FF867C}">
                  <a14:compatExt spid="_x0000_s54334"/>
                </a:ext>
                <a:ext uri="{FF2B5EF4-FFF2-40B4-BE49-F238E27FC236}">
                  <a16:creationId xmlns:a16="http://schemas.microsoft.com/office/drawing/2014/main" id="{00000000-0008-0000-0A00-00003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279400</xdr:colOff>
          <xdr:row>1143</xdr:row>
          <xdr:rowOff>50800</xdr:rowOff>
        </xdr:to>
        <xdr:sp macro="" textlink="">
          <xdr:nvSpPr>
            <xdr:cNvPr id="54335" name="Check Box 63" hidden="1">
              <a:extLst>
                <a:ext uri="{63B3BB69-23CF-44E3-9099-C40C66FF867C}">
                  <a14:compatExt spid="_x0000_s54335"/>
                </a:ext>
                <a:ext uri="{FF2B5EF4-FFF2-40B4-BE49-F238E27FC236}">
                  <a16:creationId xmlns:a16="http://schemas.microsoft.com/office/drawing/2014/main" id="{00000000-0008-0000-0A00-00003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336" name="Check Box 64" hidden="1">
              <a:extLst>
                <a:ext uri="{63B3BB69-23CF-44E3-9099-C40C66FF867C}">
                  <a14:compatExt spid="_x0000_s54336"/>
                </a:ext>
                <a:ext uri="{FF2B5EF4-FFF2-40B4-BE49-F238E27FC236}">
                  <a16:creationId xmlns:a16="http://schemas.microsoft.com/office/drawing/2014/main" id="{00000000-0008-0000-0A00-00004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279400</xdr:colOff>
          <xdr:row>1088</xdr:row>
          <xdr:rowOff>50800</xdr:rowOff>
        </xdr:to>
        <xdr:sp macro="" textlink="">
          <xdr:nvSpPr>
            <xdr:cNvPr id="54337" name="Check Box 65" hidden="1">
              <a:extLst>
                <a:ext uri="{63B3BB69-23CF-44E3-9099-C40C66FF867C}">
                  <a14:compatExt spid="_x0000_s54337"/>
                </a:ext>
                <a:ext uri="{FF2B5EF4-FFF2-40B4-BE49-F238E27FC236}">
                  <a16:creationId xmlns:a16="http://schemas.microsoft.com/office/drawing/2014/main" id="{00000000-0008-0000-0A00-00004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338" name="Check Box 66" hidden="1">
              <a:extLst>
                <a:ext uri="{63B3BB69-23CF-44E3-9099-C40C66FF867C}">
                  <a14:compatExt spid="_x0000_s54338"/>
                </a:ext>
                <a:ext uri="{FF2B5EF4-FFF2-40B4-BE49-F238E27FC236}">
                  <a16:creationId xmlns:a16="http://schemas.microsoft.com/office/drawing/2014/main" id="{00000000-0008-0000-0A00-00004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279400</xdr:colOff>
          <xdr:row>1033</xdr:row>
          <xdr:rowOff>50800</xdr:rowOff>
        </xdr:to>
        <xdr:sp macro="" textlink="">
          <xdr:nvSpPr>
            <xdr:cNvPr id="54339" name="Check Box 67" hidden="1">
              <a:extLst>
                <a:ext uri="{63B3BB69-23CF-44E3-9099-C40C66FF867C}">
                  <a14:compatExt spid="_x0000_s54339"/>
                </a:ext>
                <a:ext uri="{FF2B5EF4-FFF2-40B4-BE49-F238E27FC236}">
                  <a16:creationId xmlns:a16="http://schemas.microsoft.com/office/drawing/2014/main" id="{00000000-0008-0000-0A00-00004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340" name="Check Box 68" hidden="1">
              <a:extLst>
                <a:ext uri="{63B3BB69-23CF-44E3-9099-C40C66FF867C}">
                  <a14:compatExt spid="_x0000_s54340"/>
                </a:ext>
                <a:ext uri="{FF2B5EF4-FFF2-40B4-BE49-F238E27FC236}">
                  <a16:creationId xmlns:a16="http://schemas.microsoft.com/office/drawing/2014/main" id="{00000000-0008-0000-0A00-00004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279400</xdr:colOff>
          <xdr:row>978</xdr:row>
          <xdr:rowOff>50800</xdr:rowOff>
        </xdr:to>
        <xdr:sp macro="" textlink="">
          <xdr:nvSpPr>
            <xdr:cNvPr id="54341" name="Check Box 69" hidden="1">
              <a:extLst>
                <a:ext uri="{63B3BB69-23CF-44E3-9099-C40C66FF867C}">
                  <a14:compatExt spid="_x0000_s54341"/>
                </a:ext>
                <a:ext uri="{FF2B5EF4-FFF2-40B4-BE49-F238E27FC236}">
                  <a16:creationId xmlns:a16="http://schemas.microsoft.com/office/drawing/2014/main" id="{00000000-0008-0000-0A00-00004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342" name="Check Box 70" hidden="1">
              <a:extLst>
                <a:ext uri="{63B3BB69-23CF-44E3-9099-C40C66FF867C}">
                  <a14:compatExt spid="_x0000_s54342"/>
                </a:ext>
                <a:ext uri="{FF2B5EF4-FFF2-40B4-BE49-F238E27FC236}">
                  <a16:creationId xmlns:a16="http://schemas.microsoft.com/office/drawing/2014/main" id="{00000000-0008-0000-0A00-00004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279400</xdr:colOff>
          <xdr:row>923</xdr:row>
          <xdr:rowOff>50800</xdr:rowOff>
        </xdr:to>
        <xdr:sp macro="" textlink="">
          <xdr:nvSpPr>
            <xdr:cNvPr id="54343" name="Check Box 71" hidden="1">
              <a:extLst>
                <a:ext uri="{63B3BB69-23CF-44E3-9099-C40C66FF867C}">
                  <a14:compatExt spid="_x0000_s54343"/>
                </a:ext>
                <a:ext uri="{FF2B5EF4-FFF2-40B4-BE49-F238E27FC236}">
                  <a16:creationId xmlns:a16="http://schemas.microsoft.com/office/drawing/2014/main" id="{00000000-0008-0000-0A00-00004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344" name="Check Box 72" hidden="1">
              <a:extLst>
                <a:ext uri="{63B3BB69-23CF-44E3-9099-C40C66FF867C}">
                  <a14:compatExt spid="_x0000_s54344"/>
                </a:ext>
                <a:ext uri="{FF2B5EF4-FFF2-40B4-BE49-F238E27FC236}">
                  <a16:creationId xmlns:a16="http://schemas.microsoft.com/office/drawing/2014/main" id="{00000000-0008-0000-0A00-00004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279400</xdr:colOff>
          <xdr:row>868</xdr:row>
          <xdr:rowOff>50800</xdr:rowOff>
        </xdr:to>
        <xdr:sp macro="" textlink="">
          <xdr:nvSpPr>
            <xdr:cNvPr id="54345" name="Check Box 73" hidden="1">
              <a:extLst>
                <a:ext uri="{63B3BB69-23CF-44E3-9099-C40C66FF867C}">
                  <a14:compatExt spid="_x0000_s54345"/>
                </a:ext>
                <a:ext uri="{FF2B5EF4-FFF2-40B4-BE49-F238E27FC236}">
                  <a16:creationId xmlns:a16="http://schemas.microsoft.com/office/drawing/2014/main" id="{00000000-0008-0000-0A00-00004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346" name="Check Box 74" hidden="1">
              <a:extLst>
                <a:ext uri="{63B3BB69-23CF-44E3-9099-C40C66FF867C}">
                  <a14:compatExt spid="_x0000_s54346"/>
                </a:ext>
                <a:ext uri="{FF2B5EF4-FFF2-40B4-BE49-F238E27FC236}">
                  <a16:creationId xmlns:a16="http://schemas.microsoft.com/office/drawing/2014/main" id="{00000000-0008-0000-0A00-00004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279400</xdr:colOff>
          <xdr:row>813</xdr:row>
          <xdr:rowOff>50800</xdr:rowOff>
        </xdr:to>
        <xdr:sp macro="" textlink="">
          <xdr:nvSpPr>
            <xdr:cNvPr id="54347" name="Check Box 75" hidden="1">
              <a:extLst>
                <a:ext uri="{63B3BB69-23CF-44E3-9099-C40C66FF867C}">
                  <a14:compatExt spid="_x0000_s54347"/>
                </a:ext>
                <a:ext uri="{FF2B5EF4-FFF2-40B4-BE49-F238E27FC236}">
                  <a16:creationId xmlns:a16="http://schemas.microsoft.com/office/drawing/2014/main" id="{00000000-0008-0000-0A00-00004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348" name="Check Box 76" hidden="1">
              <a:extLst>
                <a:ext uri="{63B3BB69-23CF-44E3-9099-C40C66FF867C}">
                  <a14:compatExt spid="_x0000_s54348"/>
                </a:ext>
                <a:ext uri="{FF2B5EF4-FFF2-40B4-BE49-F238E27FC236}">
                  <a16:creationId xmlns:a16="http://schemas.microsoft.com/office/drawing/2014/main" id="{00000000-0008-0000-0A00-00004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279400</xdr:colOff>
          <xdr:row>758</xdr:row>
          <xdr:rowOff>50800</xdr:rowOff>
        </xdr:to>
        <xdr:sp macro="" textlink="">
          <xdr:nvSpPr>
            <xdr:cNvPr id="54349" name="Check Box 77" hidden="1">
              <a:extLst>
                <a:ext uri="{63B3BB69-23CF-44E3-9099-C40C66FF867C}">
                  <a14:compatExt spid="_x0000_s54349"/>
                </a:ext>
                <a:ext uri="{FF2B5EF4-FFF2-40B4-BE49-F238E27FC236}">
                  <a16:creationId xmlns:a16="http://schemas.microsoft.com/office/drawing/2014/main" id="{00000000-0008-0000-0A00-00004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350" name="Check Box 78" hidden="1">
              <a:extLst>
                <a:ext uri="{63B3BB69-23CF-44E3-9099-C40C66FF867C}">
                  <a14:compatExt spid="_x0000_s54350"/>
                </a:ext>
                <a:ext uri="{FF2B5EF4-FFF2-40B4-BE49-F238E27FC236}">
                  <a16:creationId xmlns:a16="http://schemas.microsoft.com/office/drawing/2014/main" id="{00000000-0008-0000-0A00-00004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279400</xdr:colOff>
          <xdr:row>703</xdr:row>
          <xdr:rowOff>50800</xdr:rowOff>
        </xdr:to>
        <xdr:sp macro="" textlink="">
          <xdr:nvSpPr>
            <xdr:cNvPr id="54351" name="Check Box 79" hidden="1">
              <a:extLst>
                <a:ext uri="{63B3BB69-23CF-44E3-9099-C40C66FF867C}">
                  <a14:compatExt spid="_x0000_s54351"/>
                </a:ext>
                <a:ext uri="{FF2B5EF4-FFF2-40B4-BE49-F238E27FC236}">
                  <a16:creationId xmlns:a16="http://schemas.microsoft.com/office/drawing/2014/main" id="{00000000-0008-0000-0A00-00004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352" name="Check Box 80" hidden="1">
              <a:extLst>
                <a:ext uri="{63B3BB69-23CF-44E3-9099-C40C66FF867C}">
                  <a14:compatExt spid="_x0000_s54352"/>
                </a:ext>
                <a:ext uri="{FF2B5EF4-FFF2-40B4-BE49-F238E27FC236}">
                  <a16:creationId xmlns:a16="http://schemas.microsoft.com/office/drawing/2014/main" id="{00000000-0008-0000-0A00-00005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279400</xdr:colOff>
          <xdr:row>648</xdr:row>
          <xdr:rowOff>50800</xdr:rowOff>
        </xdr:to>
        <xdr:sp macro="" textlink="">
          <xdr:nvSpPr>
            <xdr:cNvPr id="54353" name="Check Box 81" hidden="1">
              <a:extLst>
                <a:ext uri="{63B3BB69-23CF-44E3-9099-C40C66FF867C}">
                  <a14:compatExt spid="_x0000_s54353"/>
                </a:ext>
                <a:ext uri="{FF2B5EF4-FFF2-40B4-BE49-F238E27FC236}">
                  <a16:creationId xmlns:a16="http://schemas.microsoft.com/office/drawing/2014/main" id="{00000000-0008-0000-0A00-00005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354" name="Check Box 82" hidden="1">
              <a:extLst>
                <a:ext uri="{63B3BB69-23CF-44E3-9099-C40C66FF867C}">
                  <a14:compatExt spid="_x0000_s54354"/>
                </a:ext>
                <a:ext uri="{FF2B5EF4-FFF2-40B4-BE49-F238E27FC236}">
                  <a16:creationId xmlns:a16="http://schemas.microsoft.com/office/drawing/2014/main" id="{00000000-0008-0000-0A00-00005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279400</xdr:colOff>
          <xdr:row>1198</xdr:row>
          <xdr:rowOff>50800</xdr:rowOff>
        </xdr:to>
        <xdr:sp macro="" textlink="">
          <xdr:nvSpPr>
            <xdr:cNvPr id="54355" name="Check Box 83" hidden="1">
              <a:extLst>
                <a:ext uri="{63B3BB69-23CF-44E3-9099-C40C66FF867C}">
                  <a14:compatExt spid="_x0000_s54355"/>
                </a:ext>
                <a:ext uri="{FF2B5EF4-FFF2-40B4-BE49-F238E27FC236}">
                  <a16:creationId xmlns:a16="http://schemas.microsoft.com/office/drawing/2014/main" id="{00000000-0008-0000-0A00-00005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356" name="Check Box 84" hidden="1">
              <a:extLst>
                <a:ext uri="{63B3BB69-23CF-44E3-9099-C40C66FF867C}">
                  <a14:compatExt spid="_x0000_s54356"/>
                </a:ext>
                <a:ext uri="{FF2B5EF4-FFF2-40B4-BE49-F238E27FC236}">
                  <a16:creationId xmlns:a16="http://schemas.microsoft.com/office/drawing/2014/main" id="{00000000-0008-0000-0A00-00005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279400</xdr:colOff>
          <xdr:row>1253</xdr:row>
          <xdr:rowOff>50800</xdr:rowOff>
        </xdr:to>
        <xdr:sp macro="" textlink="">
          <xdr:nvSpPr>
            <xdr:cNvPr id="54357" name="Check Box 85" hidden="1">
              <a:extLst>
                <a:ext uri="{63B3BB69-23CF-44E3-9099-C40C66FF867C}">
                  <a14:compatExt spid="_x0000_s54357"/>
                </a:ext>
                <a:ext uri="{FF2B5EF4-FFF2-40B4-BE49-F238E27FC236}">
                  <a16:creationId xmlns:a16="http://schemas.microsoft.com/office/drawing/2014/main" id="{00000000-0008-0000-0A00-00005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358" name="Check Box 86" hidden="1">
              <a:extLst>
                <a:ext uri="{63B3BB69-23CF-44E3-9099-C40C66FF867C}">
                  <a14:compatExt spid="_x0000_s54358"/>
                </a:ext>
                <a:ext uri="{FF2B5EF4-FFF2-40B4-BE49-F238E27FC236}">
                  <a16:creationId xmlns:a16="http://schemas.microsoft.com/office/drawing/2014/main" id="{00000000-0008-0000-0A00-00005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279400</xdr:colOff>
          <xdr:row>1308</xdr:row>
          <xdr:rowOff>50800</xdr:rowOff>
        </xdr:to>
        <xdr:sp macro="" textlink="">
          <xdr:nvSpPr>
            <xdr:cNvPr id="54359" name="Check Box 87" hidden="1">
              <a:extLst>
                <a:ext uri="{63B3BB69-23CF-44E3-9099-C40C66FF867C}">
                  <a14:compatExt spid="_x0000_s54359"/>
                </a:ext>
                <a:ext uri="{FF2B5EF4-FFF2-40B4-BE49-F238E27FC236}">
                  <a16:creationId xmlns:a16="http://schemas.microsoft.com/office/drawing/2014/main" id="{00000000-0008-0000-0A00-00005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360" name="Check Box 88" hidden="1">
              <a:extLst>
                <a:ext uri="{63B3BB69-23CF-44E3-9099-C40C66FF867C}">
                  <a14:compatExt spid="_x0000_s54360"/>
                </a:ext>
                <a:ext uri="{FF2B5EF4-FFF2-40B4-BE49-F238E27FC236}">
                  <a16:creationId xmlns:a16="http://schemas.microsoft.com/office/drawing/2014/main" id="{00000000-0008-0000-0A00-00005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279400</xdr:colOff>
          <xdr:row>1363</xdr:row>
          <xdr:rowOff>50800</xdr:rowOff>
        </xdr:to>
        <xdr:sp macro="" textlink="">
          <xdr:nvSpPr>
            <xdr:cNvPr id="54361" name="Check Box 89" hidden="1">
              <a:extLst>
                <a:ext uri="{63B3BB69-23CF-44E3-9099-C40C66FF867C}">
                  <a14:compatExt spid="_x0000_s54361"/>
                </a:ext>
                <a:ext uri="{FF2B5EF4-FFF2-40B4-BE49-F238E27FC236}">
                  <a16:creationId xmlns:a16="http://schemas.microsoft.com/office/drawing/2014/main" id="{00000000-0008-0000-0A00-00005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362" name="Check Box 90" hidden="1">
              <a:extLst>
                <a:ext uri="{63B3BB69-23CF-44E3-9099-C40C66FF867C}">
                  <a14:compatExt spid="_x0000_s54362"/>
                </a:ext>
                <a:ext uri="{FF2B5EF4-FFF2-40B4-BE49-F238E27FC236}">
                  <a16:creationId xmlns:a16="http://schemas.microsoft.com/office/drawing/2014/main" id="{00000000-0008-0000-0A00-00005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279400</xdr:colOff>
          <xdr:row>1418</xdr:row>
          <xdr:rowOff>50800</xdr:rowOff>
        </xdr:to>
        <xdr:sp macro="" textlink="">
          <xdr:nvSpPr>
            <xdr:cNvPr id="54363" name="Check Box 91" hidden="1">
              <a:extLst>
                <a:ext uri="{63B3BB69-23CF-44E3-9099-C40C66FF867C}">
                  <a14:compatExt spid="_x0000_s54363"/>
                </a:ext>
                <a:ext uri="{FF2B5EF4-FFF2-40B4-BE49-F238E27FC236}">
                  <a16:creationId xmlns:a16="http://schemas.microsoft.com/office/drawing/2014/main" id="{00000000-0008-0000-0A00-00005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364" name="Check Box 92" hidden="1">
              <a:extLst>
                <a:ext uri="{63B3BB69-23CF-44E3-9099-C40C66FF867C}">
                  <a14:compatExt spid="_x0000_s54364"/>
                </a:ext>
                <a:ext uri="{FF2B5EF4-FFF2-40B4-BE49-F238E27FC236}">
                  <a16:creationId xmlns:a16="http://schemas.microsoft.com/office/drawing/2014/main" id="{00000000-0008-0000-0A00-00005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279400</xdr:colOff>
          <xdr:row>1473</xdr:row>
          <xdr:rowOff>50800</xdr:rowOff>
        </xdr:to>
        <xdr:sp macro="" textlink="">
          <xdr:nvSpPr>
            <xdr:cNvPr id="54365" name="Check Box 93" hidden="1">
              <a:extLst>
                <a:ext uri="{63B3BB69-23CF-44E3-9099-C40C66FF867C}">
                  <a14:compatExt spid="_x0000_s54365"/>
                </a:ext>
                <a:ext uri="{FF2B5EF4-FFF2-40B4-BE49-F238E27FC236}">
                  <a16:creationId xmlns:a16="http://schemas.microsoft.com/office/drawing/2014/main" id="{00000000-0008-0000-0A00-00005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4366" name="Check Box 94" hidden="1">
              <a:extLst>
                <a:ext uri="{63B3BB69-23CF-44E3-9099-C40C66FF867C}">
                  <a14:compatExt spid="_x0000_s54366"/>
                </a:ext>
                <a:ext uri="{FF2B5EF4-FFF2-40B4-BE49-F238E27FC236}">
                  <a16:creationId xmlns:a16="http://schemas.microsoft.com/office/drawing/2014/main" id="{00000000-0008-0000-0A00-00005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279400</xdr:colOff>
          <xdr:row>1528</xdr:row>
          <xdr:rowOff>50800</xdr:rowOff>
        </xdr:to>
        <xdr:sp macro="" textlink="">
          <xdr:nvSpPr>
            <xdr:cNvPr id="54367" name="Check Box 95" hidden="1">
              <a:extLst>
                <a:ext uri="{63B3BB69-23CF-44E3-9099-C40C66FF867C}">
                  <a14:compatExt spid="_x0000_s54367"/>
                </a:ext>
                <a:ext uri="{FF2B5EF4-FFF2-40B4-BE49-F238E27FC236}">
                  <a16:creationId xmlns:a16="http://schemas.microsoft.com/office/drawing/2014/main" id="{00000000-0008-0000-0A00-00005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4368" name="Check Box 96" hidden="1">
              <a:extLst>
                <a:ext uri="{63B3BB69-23CF-44E3-9099-C40C66FF867C}">
                  <a14:compatExt spid="_x0000_s54368"/>
                </a:ext>
                <a:ext uri="{FF2B5EF4-FFF2-40B4-BE49-F238E27FC236}">
                  <a16:creationId xmlns:a16="http://schemas.microsoft.com/office/drawing/2014/main" id="{00000000-0008-0000-0A00-00006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279400</xdr:colOff>
          <xdr:row>1583</xdr:row>
          <xdr:rowOff>50800</xdr:rowOff>
        </xdr:to>
        <xdr:sp macro="" textlink="">
          <xdr:nvSpPr>
            <xdr:cNvPr id="54369" name="Check Box 97" hidden="1">
              <a:extLst>
                <a:ext uri="{63B3BB69-23CF-44E3-9099-C40C66FF867C}">
                  <a14:compatExt spid="_x0000_s54369"/>
                </a:ext>
                <a:ext uri="{FF2B5EF4-FFF2-40B4-BE49-F238E27FC236}">
                  <a16:creationId xmlns:a16="http://schemas.microsoft.com/office/drawing/2014/main" id="{00000000-0008-0000-0A00-00006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4370" name="Check Box 98" hidden="1">
              <a:extLst>
                <a:ext uri="{63B3BB69-23CF-44E3-9099-C40C66FF867C}">
                  <a14:compatExt spid="_x0000_s54370"/>
                </a:ext>
                <a:ext uri="{FF2B5EF4-FFF2-40B4-BE49-F238E27FC236}">
                  <a16:creationId xmlns:a16="http://schemas.microsoft.com/office/drawing/2014/main" id="{00000000-0008-0000-0A00-00006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96</xdr:row>
          <xdr:rowOff>19050</xdr:rowOff>
        </xdr:from>
        <xdr:to>
          <xdr:col>4</xdr:col>
          <xdr:colOff>266700</xdr:colOff>
          <xdr:row>98</xdr:row>
          <xdr:rowOff>50800</xdr:rowOff>
        </xdr:to>
        <xdr:sp macro="" textlink="">
          <xdr:nvSpPr>
            <xdr:cNvPr id="54371" name="Check Box 99" hidden="1">
              <a:extLst>
                <a:ext uri="{63B3BB69-23CF-44E3-9099-C40C66FF867C}">
                  <a14:compatExt spid="_x0000_s54371"/>
                </a:ext>
                <a:ext uri="{FF2B5EF4-FFF2-40B4-BE49-F238E27FC236}">
                  <a16:creationId xmlns:a16="http://schemas.microsoft.com/office/drawing/2014/main" id="{00000000-0008-0000-0A00-00006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xdr:row>
          <xdr:rowOff>146050</xdr:rowOff>
        </xdr:from>
        <xdr:to>
          <xdr:col>2</xdr:col>
          <xdr:colOff>3695700</xdr:colOff>
          <xdr:row>99</xdr:row>
          <xdr:rowOff>57150</xdr:rowOff>
        </xdr:to>
        <xdr:sp macro="" textlink="">
          <xdr:nvSpPr>
            <xdr:cNvPr id="54372" name="Check Box 100" hidden="1">
              <a:extLst>
                <a:ext uri="{63B3BB69-23CF-44E3-9099-C40C66FF867C}">
                  <a14:compatExt spid="_x0000_s54372"/>
                </a:ext>
                <a:ext uri="{FF2B5EF4-FFF2-40B4-BE49-F238E27FC236}">
                  <a16:creationId xmlns:a16="http://schemas.microsoft.com/office/drawing/2014/main" id="{00000000-0008-0000-0A00-00006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151</xdr:row>
          <xdr:rowOff>19050</xdr:rowOff>
        </xdr:from>
        <xdr:to>
          <xdr:col>4</xdr:col>
          <xdr:colOff>266700</xdr:colOff>
          <xdr:row>153</xdr:row>
          <xdr:rowOff>50800</xdr:rowOff>
        </xdr:to>
        <xdr:sp macro="" textlink="">
          <xdr:nvSpPr>
            <xdr:cNvPr id="54373" name="Check Box 101" hidden="1">
              <a:extLst>
                <a:ext uri="{63B3BB69-23CF-44E3-9099-C40C66FF867C}">
                  <a14:compatExt spid="_x0000_s54373"/>
                </a:ext>
                <a:ext uri="{FF2B5EF4-FFF2-40B4-BE49-F238E27FC236}">
                  <a16:creationId xmlns:a16="http://schemas.microsoft.com/office/drawing/2014/main" id="{00000000-0008-0000-0A00-00006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xdr:row>
          <xdr:rowOff>146050</xdr:rowOff>
        </xdr:from>
        <xdr:to>
          <xdr:col>2</xdr:col>
          <xdr:colOff>3695700</xdr:colOff>
          <xdr:row>154</xdr:row>
          <xdr:rowOff>57150</xdr:rowOff>
        </xdr:to>
        <xdr:sp macro="" textlink="">
          <xdr:nvSpPr>
            <xdr:cNvPr id="54374" name="Check Box 102" hidden="1">
              <a:extLst>
                <a:ext uri="{63B3BB69-23CF-44E3-9099-C40C66FF867C}">
                  <a14:compatExt spid="_x0000_s54374"/>
                </a:ext>
                <a:ext uri="{FF2B5EF4-FFF2-40B4-BE49-F238E27FC236}">
                  <a16:creationId xmlns:a16="http://schemas.microsoft.com/office/drawing/2014/main" id="{00000000-0008-0000-0A00-00006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151</xdr:row>
          <xdr:rowOff>19050</xdr:rowOff>
        </xdr:from>
        <xdr:to>
          <xdr:col>4</xdr:col>
          <xdr:colOff>266700</xdr:colOff>
          <xdr:row>153</xdr:row>
          <xdr:rowOff>50800</xdr:rowOff>
        </xdr:to>
        <xdr:sp macro="" textlink="">
          <xdr:nvSpPr>
            <xdr:cNvPr id="54375" name="Check Box 103" hidden="1">
              <a:extLst>
                <a:ext uri="{63B3BB69-23CF-44E3-9099-C40C66FF867C}">
                  <a14:compatExt spid="_x0000_s54375"/>
                </a:ext>
                <a:ext uri="{FF2B5EF4-FFF2-40B4-BE49-F238E27FC236}">
                  <a16:creationId xmlns:a16="http://schemas.microsoft.com/office/drawing/2014/main" id="{00000000-0008-0000-0A00-00006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xdr:row>
          <xdr:rowOff>146050</xdr:rowOff>
        </xdr:from>
        <xdr:to>
          <xdr:col>2</xdr:col>
          <xdr:colOff>3695700</xdr:colOff>
          <xdr:row>154</xdr:row>
          <xdr:rowOff>57150</xdr:rowOff>
        </xdr:to>
        <xdr:sp macro="" textlink="">
          <xdr:nvSpPr>
            <xdr:cNvPr id="54376" name="Check Box 104" hidden="1">
              <a:extLst>
                <a:ext uri="{63B3BB69-23CF-44E3-9099-C40C66FF867C}">
                  <a14:compatExt spid="_x0000_s54376"/>
                </a:ext>
                <a:ext uri="{FF2B5EF4-FFF2-40B4-BE49-F238E27FC236}">
                  <a16:creationId xmlns:a16="http://schemas.microsoft.com/office/drawing/2014/main" id="{00000000-0008-0000-0A00-00006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206</xdr:row>
          <xdr:rowOff>19050</xdr:rowOff>
        </xdr:from>
        <xdr:to>
          <xdr:col>4</xdr:col>
          <xdr:colOff>266700</xdr:colOff>
          <xdr:row>208</xdr:row>
          <xdr:rowOff>50800</xdr:rowOff>
        </xdr:to>
        <xdr:sp macro="" textlink="">
          <xdr:nvSpPr>
            <xdr:cNvPr id="54377" name="Check Box 105" hidden="1">
              <a:extLst>
                <a:ext uri="{63B3BB69-23CF-44E3-9099-C40C66FF867C}">
                  <a14:compatExt spid="_x0000_s54377"/>
                </a:ext>
                <a:ext uri="{FF2B5EF4-FFF2-40B4-BE49-F238E27FC236}">
                  <a16:creationId xmlns:a16="http://schemas.microsoft.com/office/drawing/2014/main" id="{00000000-0008-0000-0A00-00006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207</xdr:row>
          <xdr:rowOff>146050</xdr:rowOff>
        </xdr:from>
        <xdr:to>
          <xdr:col>2</xdr:col>
          <xdr:colOff>3695700</xdr:colOff>
          <xdr:row>209</xdr:row>
          <xdr:rowOff>57150</xdr:rowOff>
        </xdr:to>
        <xdr:sp macro="" textlink="">
          <xdr:nvSpPr>
            <xdr:cNvPr id="54378" name="Check Box 106" hidden="1">
              <a:extLst>
                <a:ext uri="{63B3BB69-23CF-44E3-9099-C40C66FF867C}">
                  <a14:compatExt spid="_x0000_s54378"/>
                </a:ext>
                <a:ext uri="{FF2B5EF4-FFF2-40B4-BE49-F238E27FC236}">
                  <a16:creationId xmlns:a16="http://schemas.microsoft.com/office/drawing/2014/main" id="{00000000-0008-0000-0A00-00006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206</xdr:row>
          <xdr:rowOff>19050</xdr:rowOff>
        </xdr:from>
        <xdr:to>
          <xdr:col>4</xdr:col>
          <xdr:colOff>266700</xdr:colOff>
          <xdr:row>208</xdr:row>
          <xdr:rowOff>50800</xdr:rowOff>
        </xdr:to>
        <xdr:sp macro="" textlink="">
          <xdr:nvSpPr>
            <xdr:cNvPr id="54379" name="Check Box 107" hidden="1">
              <a:extLst>
                <a:ext uri="{63B3BB69-23CF-44E3-9099-C40C66FF867C}">
                  <a14:compatExt spid="_x0000_s54379"/>
                </a:ext>
                <a:ext uri="{FF2B5EF4-FFF2-40B4-BE49-F238E27FC236}">
                  <a16:creationId xmlns:a16="http://schemas.microsoft.com/office/drawing/2014/main" id="{00000000-0008-0000-0A00-00006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207</xdr:row>
          <xdr:rowOff>146050</xdr:rowOff>
        </xdr:from>
        <xdr:to>
          <xdr:col>2</xdr:col>
          <xdr:colOff>3695700</xdr:colOff>
          <xdr:row>209</xdr:row>
          <xdr:rowOff>57150</xdr:rowOff>
        </xdr:to>
        <xdr:sp macro="" textlink="">
          <xdr:nvSpPr>
            <xdr:cNvPr id="54380" name="Check Box 108" hidden="1">
              <a:extLst>
                <a:ext uri="{63B3BB69-23CF-44E3-9099-C40C66FF867C}">
                  <a14:compatExt spid="_x0000_s54380"/>
                </a:ext>
                <a:ext uri="{FF2B5EF4-FFF2-40B4-BE49-F238E27FC236}">
                  <a16:creationId xmlns:a16="http://schemas.microsoft.com/office/drawing/2014/main" id="{00000000-0008-0000-0A00-00006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206</xdr:row>
          <xdr:rowOff>19050</xdr:rowOff>
        </xdr:from>
        <xdr:to>
          <xdr:col>4</xdr:col>
          <xdr:colOff>266700</xdr:colOff>
          <xdr:row>208</xdr:row>
          <xdr:rowOff>50800</xdr:rowOff>
        </xdr:to>
        <xdr:sp macro="" textlink="">
          <xdr:nvSpPr>
            <xdr:cNvPr id="54381" name="Check Box 109" hidden="1">
              <a:extLst>
                <a:ext uri="{63B3BB69-23CF-44E3-9099-C40C66FF867C}">
                  <a14:compatExt spid="_x0000_s54381"/>
                </a:ext>
                <a:ext uri="{FF2B5EF4-FFF2-40B4-BE49-F238E27FC236}">
                  <a16:creationId xmlns:a16="http://schemas.microsoft.com/office/drawing/2014/main" id="{00000000-0008-0000-0A00-00006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207</xdr:row>
          <xdr:rowOff>146050</xdr:rowOff>
        </xdr:from>
        <xdr:to>
          <xdr:col>2</xdr:col>
          <xdr:colOff>3695700</xdr:colOff>
          <xdr:row>209</xdr:row>
          <xdr:rowOff>57150</xdr:rowOff>
        </xdr:to>
        <xdr:sp macro="" textlink="">
          <xdr:nvSpPr>
            <xdr:cNvPr id="54382" name="Check Box 110" hidden="1">
              <a:extLst>
                <a:ext uri="{63B3BB69-23CF-44E3-9099-C40C66FF867C}">
                  <a14:compatExt spid="_x0000_s54382"/>
                </a:ext>
                <a:ext uri="{FF2B5EF4-FFF2-40B4-BE49-F238E27FC236}">
                  <a16:creationId xmlns:a16="http://schemas.microsoft.com/office/drawing/2014/main" id="{00000000-0008-0000-0A00-00006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261</xdr:row>
          <xdr:rowOff>19050</xdr:rowOff>
        </xdr:from>
        <xdr:to>
          <xdr:col>4</xdr:col>
          <xdr:colOff>266700</xdr:colOff>
          <xdr:row>263</xdr:row>
          <xdr:rowOff>50800</xdr:rowOff>
        </xdr:to>
        <xdr:sp macro="" textlink="">
          <xdr:nvSpPr>
            <xdr:cNvPr id="54383" name="Check Box 111" hidden="1">
              <a:extLst>
                <a:ext uri="{63B3BB69-23CF-44E3-9099-C40C66FF867C}">
                  <a14:compatExt spid="_x0000_s54383"/>
                </a:ext>
                <a:ext uri="{FF2B5EF4-FFF2-40B4-BE49-F238E27FC236}">
                  <a16:creationId xmlns:a16="http://schemas.microsoft.com/office/drawing/2014/main" id="{00000000-0008-0000-0A00-00006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262</xdr:row>
          <xdr:rowOff>146050</xdr:rowOff>
        </xdr:from>
        <xdr:to>
          <xdr:col>2</xdr:col>
          <xdr:colOff>3695700</xdr:colOff>
          <xdr:row>264</xdr:row>
          <xdr:rowOff>57150</xdr:rowOff>
        </xdr:to>
        <xdr:sp macro="" textlink="">
          <xdr:nvSpPr>
            <xdr:cNvPr id="54384" name="Check Box 112" hidden="1">
              <a:extLst>
                <a:ext uri="{63B3BB69-23CF-44E3-9099-C40C66FF867C}">
                  <a14:compatExt spid="_x0000_s54384"/>
                </a:ext>
                <a:ext uri="{FF2B5EF4-FFF2-40B4-BE49-F238E27FC236}">
                  <a16:creationId xmlns:a16="http://schemas.microsoft.com/office/drawing/2014/main" id="{00000000-0008-0000-0A00-00007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261</xdr:row>
          <xdr:rowOff>19050</xdr:rowOff>
        </xdr:from>
        <xdr:to>
          <xdr:col>4</xdr:col>
          <xdr:colOff>266700</xdr:colOff>
          <xdr:row>263</xdr:row>
          <xdr:rowOff>50800</xdr:rowOff>
        </xdr:to>
        <xdr:sp macro="" textlink="">
          <xdr:nvSpPr>
            <xdr:cNvPr id="54385" name="Check Box 113" hidden="1">
              <a:extLst>
                <a:ext uri="{63B3BB69-23CF-44E3-9099-C40C66FF867C}">
                  <a14:compatExt spid="_x0000_s54385"/>
                </a:ext>
                <a:ext uri="{FF2B5EF4-FFF2-40B4-BE49-F238E27FC236}">
                  <a16:creationId xmlns:a16="http://schemas.microsoft.com/office/drawing/2014/main" id="{00000000-0008-0000-0A00-00007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262</xdr:row>
          <xdr:rowOff>146050</xdr:rowOff>
        </xdr:from>
        <xdr:to>
          <xdr:col>2</xdr:col>
          <xdr:colOff>3695700</xdr:colOff>
          <xdr:row>264</xdr:row>
          <xdr:rowOff>57150</xdr:rowOff>
        </xdr:to>
        <xdr:sp macro="" textlink="">
          <xdr:nvSpPr>
            <xdr:cNvPr id="54386" name="Check Box 114" hidden="1">
              <a:extLst>
                <a:ext uri="{63B3BB69-23CF-44E3-9099-C40C66FF867C}">
                  <a14:compatExt spid="_x0000_s54386"/>
                </a:ext>
                <a:ext uri="{FF2B5EF4-FFF2-40B4-BE49-F238E27FC236}">
                  <a16:creationId xmlns:a16="http://schemas.microsoft.com/office/drawing/2014/main" id="{00000000-0008-0000-0A00-00007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261</xdr:row>
          <xdr:rowOff>19050</xdr:rowOff>
        </xdr:from>
        <xdr:to>
          <xdr:col>4</xdr:col>
          <xdr:colOff>266700</xdr:colOff>
          <xdr:row>263</xdr:row>
          <xdr:rowOff>50800</xdr:rowOff>
        </xdr:to>
        <xdr:sp macro="" textlink="">
          <xdr:nvSpPr>
            <xdr:cNvPr id="54387" name="Check Box 115" hidden="1">
              <a:extLst>
                <a:ext uri="{63B3BB69-23CF-44E3-9099-C40C66FF867C}">
                  <a14:compatExt spid="_x0000_s54387"/>
                </a:ext>
                <a:ext uri="{FF2B5EF4-FFF2-40B4-BE49-F238E27FC236}">
                  <a16:creationId xmlns:a16="http://schemas.microsoft.com/office/drawing/2014/main" id="{00000000-0008-0000-0A00-00007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262</xdr:row>
          <xdr:rowOff>146050</xdr:rowOff>
        </xdr:from>
        <xdr:to>
          <xdr:col>2</xdr:col>
          <xdr:colOff>3695700</xdr:colOff>
          <xdr:row>264</xdr:row>
          <xdr:rowOff>57150</xdr:rowOff>
        </xdr:to>
        <xdr:sp macro="" textlink="">
          <xdr:nvSpPr>
            <xdr:cNvPr id="54388" name="Check Box 116" hidden="1">
              <a:extLst>
                <a:ext uri="{63B3BB69-23CF-44E3-9099-C40C66FF867C}">
                  <a14:compatExt spid="_x0000_s54388"/>
                </a:ext>
                <a:ext uri="{FF2B5EF4-FFF2-40B4-BE49-F238E27FC236}">
                  <a16:creationId xmlns:a16="http://schemas.microsoft.com/office/drawing/2014/main" id="{00000000-0008-0000-0A00-00007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261</xdr:row>
          <xdr:rowOff>19050</xdr:rowOff>
        </xdr:from>
        <xdr:to>
          <xdr:col>4</xdr:col>
          <xdr:colOff>266700</xdr:colOff>
          <xdr:row>263</xdr:row>
          <xdr:rowOff>50800</xdr:rowOff>
        </xdr:to>
        <xdr:sp macro="" textlink="">
          <xdr:nvSpPr>
            <xdr:cNvPr id="54389" name="Check Box 117" hidden="1">
              <a:extLst>
                <a:ext uri="{63B3BB69-23CF-44E3-9099-C40C66FF867C}">
                  <a14:compatExt spid="_x0000_s54389"/>
                </a:ext>
                <a:ext uri="{FF2B5EF4-FFF2-40B4-BE49-F238E27FC236}">
                  <a16:creationId xmlns:a16="http://schemas.microsoft.com/office/drawing/2014/main" id="{00000000-0008-0000-0A00-00007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262</xdr:row>
          <xdr:rowOff>146050</xdr:rowOff>
        </xdr:from>
        <xdr:to>
          <xdr:col>2</xdr:col>
          <xdr:colOff>3695700</xdr:colOff>
          <xdr:row>264</xdr:row>
          <xdr:rowOff>57150</xdr:rowOff>
        </xdr:to>
        <xdr:sp macro="" textlink="">
          <xdr:nvSpPr>
            <xdr:cNvPr id="54390" name="Check Box 118" hidden="1">
              <a:extLst>
                <a:ext uri="{63B3BB69-23CF-44E3-9099-C40C66FF867C}">
                  <a14:compatExt spid="_x0000_s54390"/>
                </a:ext>
                <a:ext uri="{FF2B5EF4-FFF2-40B4-BE49-F238E27FC236}">
                  <a16:creationId xmlns:a16="http://schemas.microsoft.com/office/drawing/2014/main" id="{00000000-0008-0000-0A00-00007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316</xdr:row>
          <xdr:rowOff>19050</xdr:rowOff>
        </xdr:from>
        <xdr:to>
          <xdr:col>4</xdr:col>
          <xdr:colOff>266700</xdr:colOff>
          <xdr:row>318</xdr:row>
          <xdr:rowOff>50800</xdr:rowOff>
        </xdr:to>
        <xdr:sp macro="" textlink="">
          <xdr:nvSpPr>
            <xdr:cNvPr id="54391" name="Check Box 119" hidden="1">
              <a:extLst>
                <a:ext uri="{63B3BB69-23CF-44E3-9099-C40C66FF867C}">
                  <a14:compatExt spid="_x0000_s54391"/>
                </a:ext>
                <a:ext uri="{FF2B5EF4-FFF2-40B4-BE49-F238E27FC236}">
                  <a16:creationId xmlns:a16="http://schemas.microsoft.com/office/drawing/2014/main" id="{00000000-0008-0000-0A00-00007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317</xdr:row>
          <xdr:rowOff>146050</xdr:rowOff>
        </xdr:from>
        <xdr:to>
          <xdr:col>2</xdr:col>
          <xdr:colOff>3695700</xdr:colOff>
          <xdr:row>319</xdr:row>
          <xdr:rowOff>57150</xdr:rowOff>
        </xdr:to>
        <xdr:sp macro="" textlink="">
          <xdr:nvSpPr>
            <xdr:cNvPr id="54392" name="Check Box 120" hidden="1">
              <a:extLst>
                <a:ext uri="{63B3BB69-23CF-44E3-9099-C40C66FF867C}">
                  <a14:compatExt spid="_x0000_s54392"/>
                </a:ext>
                <a:ext uri="{FF2B5EF4-FFF2-40B4-BE49-F238E27FC236}">
                  <a16:creationId xmlns:a16="http://schemas.microsoft.com/office/drawing/2014/main" id="{00000000-0008-0000-0A00-00007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316</xdr:row>
          <xdr:rowOff>19050</xdr:rowOff>
        </xdr:from>
        <xdr:to>
          <xdr:col>4</xdr:col>
          <xdr:colOff>266700</xdr:colOff>
          <xdr:row>318</xdr:row>
          <xdr:rowOff>50800</xdr:rowOff>
        </xdr:to>
        <xdr:sp macro="" textlink="">
          <xdr:nvSpPr>
            <xdr:cNvPr id="54393" name="Check Box 121" hidden="1">
              <a:extLst>
                <a:ext uri="{63B3BB69-23CF-44E3-9099-C40C66FF867C}">
                  <a14:compatExt spid="_x0000_s54393"/>
                </a:ext>
                <a:ext uri="{FF2B5EF4-FFF2-40B4-BE49-F238E27FC236}">
                  <a16:creationId xmlns:a16="http://schemas.microsoft.com/office/drawing/2014/main" id="{00000000-0008-0000-0A00-00007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317</xdr:row>
          <xdr:rowOff>146050</xdr:rowOff>
        </xdr:from>
        <xdr:to>
          <xdr:col>2</xdr:col>
          <xdr:colOff>3695700</xdr:colOff>
          <xdr:row>319</xdr:row>
          <xdr:rowOff>57150</xdr:rowOff>
        </xdr:to>
        <xdr:sp macro="" textlink="">
          <xdr:nvSpPr>
            <xdr:cNvPr id="54394" name="Check Box 122" hidden="1">
              <a:extLst>
                <a:ext uri="{63B3BB69-23CF-44E3-9099-C40C66FF867C}">
                  <a14:compatExt spid="_x0000_s54394"/>
                </a:ext>
                <a:ext uri="{FF2B5EF4-FFF2-40B4-BE49-F238E27FC236}">
                  <a16:creationId xmlns:a16="http://schemas.microsoft.com/office/drawing/2014/main" id="{00000000-0008-0000-0A00-00007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316</xdr:row>
          <xdr:rowOff>19050</xdr:rowOff>
        </xdr:from>
        <xdr:to>
          <xdr:col>4</xdr:col>
          <xdr:colOff>266700</xdr:colOff>
          <xdr:row>318</xdr:row>
          <xdr:rowOff>50800</xdr:rowOff>
        </xdr:to>
        <xdr:sp macro="" textlink="">
          <xdr:nvSpPr>
            <xdr:cNvPr id="54395" name="Check Box 123" hidden="1">
              <a:extLst>
                <a:ext uri="{63B3BB69-23CF-44E3-9099-C40C66FF867C}">
                  <a14:compatExt spid="_x0000_s54395"/>
                </a:ext>
                <a:ext uri="{FF2B5EF4-FFF2-40B4-BE49-F238E27FC236}">
                  <a16:creationId xmlns:a16="http://schemas.microsoft.com/office/drawing/2014/main" id="{00000000-0008-0000-0A00-00007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317</xdr:row>
          <xdr:rowOff>146050</xdr:rowOff>
        </xdr:from>
        <xdr:to>
          <xdr:col>2</xdr:col>
          <xdr:colOff>3695700</xdr:colOff>
          <xdr:row>319</xdr:row>
          <xdr:rowOff>57150</xdr:rowOff>
        </xdr:to>
        <xdr:sp macro="" textlink="">
          <xdr:nvSpPr>
            <xdr:cNvPr id="54396" name="Check Box 124" hidden="1">
              <a:extLst>
                <a:ext uri="{63B3BB69-23CF-44E3-9099-C40C66FF867C}">
                  <a14:compatExt spid="_x0000_s54396"/>
                </a:ext>
                <a:ext uri="{FF2B5EF4-FFF2-40B4-BE49-F238E27FC236}">
                  <a16:creationId xmlns:a16="http://schemas.microsoft.com/office/drawing/2014/main" id="{00000000-0008-0000-0A00-00007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316</xdr:row>
          <xdr:rowOff>19050</xdr:rowOff>
        </xdr:from>
        <xdr:to>
          <xdr:col>4</xdr:col>
          <xdr:colOff>266700</xdr:colOff>
          <xdr:row>318</xdr:row>
          <xdr:rowOff>50800</xdr:rowOff>
        </xdr:to>
        <xdr:sp macro="" textlink="">
          <xdr:nvSpPr>
            <xdr:cNvPr id="54397" name="Check Box 125" hidden="1">
              <a:extLst>
                <a:ext uri="{63B3BB69-23CF-44E3-9099-C40C66FF867C}">
                  <a14:compatExt spid="_x0000_s54397"/>
                </a:ext>
                <a:ext uri="{FF2B5EF4-FFF2-40B4-BE49-F238E27FC236}">
                  <a16:creationId xmlns:a16="http://schemas.microsoft.com/office/drawing/2014/main" id="{00000000-0008-0000-0A00-00007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317</xdr:row>
          <xdr:rowOff>146050</xdr:rowOff>
        </xdr:from>
        <xdr:to>
          <xdr:col>2</xdr:col>
          <xdr:colOff>3695700</xdr:colOff>
          <xdr:row>319</xdr:row>
          <xdr:rowOff>57150</xdr:rowOff>
        </xdr:to>
        <xdr:sp macro="" textlink="">
          <xdr:nvSpPr>
            <xdr:cNvPr id="54398" name="Check Box 126" hidden="1">
              <a:extLst>
                <a:ext uri="{63B3BB69-23CF-44E3-9099-C40C66FF867C}">
                  <a14:compatExt spid="_x0000_s54398"/>
                </a:ext>
                <a:ext uri="{FF2B5EF4-FFF2-40B4-BE49-F238E27FC236}">
                  <a16:creationId xmlns:a16="http://schemas.microsoft.com/office/drawing/2014/main" id="{00000000-0008-0000-0A00-00007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316</xdr:row>
          <xdr:rowOff>19050</xdr:rowOff>
        </xdr:from>
        <xdr:to>
          <xdr:col>4</xdr:col>
          <xdr:colOff>266700</xdr:colOff>
          <xdr:row>318</xdr:row>
          <xdr:rowOff>50800</xdr:rowOff>
        </xdr:to>
        <xdr:sp macro="" textlink="">
          <xdr:nvSpPr>
            <xdr:cNvPr id="54399" name="Check Box 127" hidden="1">
              <a:extLst>
                <a:ext uri="{63B3BB69-23CF-44E3-9099-C40C66FF867C}">
                  <a14:compatExt spid="_x0000_s54399"/>
                </a:ext>
                <a:ext uri="{FF2B5EF4-FFF2-40B4-BE49-F238E27FC236}">
                  <a16:creationId xmlns:a16="http://schemas.microsoft.com/office/drawing/2014/main" id="{00000000-0008-0000-0A00-00007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317</xdr:row>
          <xdr:rowOff>146050</xdr:rowOff>
        </xdr:from>
        <xdr:to>
          <xdr:col>2</xdr:col>
          <xdr:colOff>3695700</xdr:colOff>
          <xdr:row>319</xdr:row>
          <xdr:rowOff>57150</xdr:rowOff>
        </xdr:to>
        <xdr:sp macro="" textlink="">
          <xdr:nvSpPr>
            <xdr:cNvPr id="54400" name="Check Box 128" hidden="1">
              <a:extLst>
                <a:ext uri="{63B3BB69-23CF-44E3-9099-C40C66FF867C}">
                  <a14:compatExt spid="_x0000_s54400"/>
                </a:ext>
                <a:ext uri="{FF2B5EF4-FFF2-40B4-BE49-F238E27FC236}">
                  <a16:creationId xmlns:a16="http://schemas.microsoft.com/office/drawing/2014/main" id="{00000000-0008-0000-0A00-00008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266700</xdr:colOff>
          <xdr:row>373</xdr:row>
          <xdr:rowOff>50800</xdr:rowOff>
        </xdr:to>
        <xdr:sp macro="" textlink="">
          <xdr:nvSpPr>
            <xdr:cNvPr id="54401" name="Check Box 129" hidden="1">
              <a:extLst>
                <a:ext uri="{63B3BB69-23CF-44E3-9099-C40C66FF867C}">
                  <a14:compatExt spid="_x0000_s54401"/>
                </a:ext>
                <a:ext uri="{FF2B5EF4-FFF2-40B4-BE49-F238E27FC236}">
                  <a16:creationId xmlns:a16="http://schemas.microsoft.com/office/drawing/2014/main" id="{00000000-0008-0000-0A00-00008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402" name="Check Box 130" hidden="1">
              <a:extLst>
                <a:ext uri="{63B3BB69-23CF-44E3-9099-C40C66FF867C}">
                  <a14:compatExt spid="_x0000_s54402"/>
                </a:ext>
                <a:ext uri="{FF2B5EF4-FFF2-40B4-BE49-F238E27FC236}">
                  <a16:creationId xmlns:a16="http://schemas.microsoft.com/office/drawing/2014/main" id="{00000000-0008-0000-0A00-00008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266700</xdr:colOff>
          <xdr:row>373</xdr:row>
          <xdr:rowOff>50800</xdr:rowOff>
        </xdr:to>
        <xdr:sp macro="" textlink="">
          <xdr:nvSpPr>
            <xdr:cNvPr id="54403" name="Check Box 131" hidden="1">
              <a:extLst>
                <a:ext uri="{63B3BB69-23CF-44E3-9099-C40C66FF867C}">
                  <a14:compatExt spid="_x0000_s54403"/>
                </a:ext>
                <a:ext uri="{FF2B5EF4-FFF2-40B4-BE49-F238E27FC236}">
                  <a16:creationId xmlns:a16="http://schemas.microsoft.com/office/drawing/2014/main" id="{00000000-0008-0000-0A00-00008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404" name="Check Box 132" hidden="1">
              <a:extLst>
                <a:ext uri="{63B3BB69-23CF-44E3-9099-C40C66FF867C}">
                  <a14:compatExt spid="_x0000_s54404"/>
                </a:ext>
                <a:ext uri="{FF2B5EF4-FFF2-40B4-BE49-F238E27FC236}">
                  <a16:creationId xmlns:a16="http://schemas.microsoft.com/office/drawing/2014/main" id="{00000000-0008-0000-0A00-00008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266700</xdr:colOff>
          <xdr:row>373</xdr:row>
          <xdr:rowOff>50800</xdr:rowOff>
        </xdr:to>
        <xdr:sp macro="" textlink="">
          <xdr:nvSpPr>
            <xdr:cNvPr id="54405" name="Check Box 133" hidden="1">
              <a:extLst>
                <a:ext uri="{63B3BB69-23CF-44E3-9099-C40C66FF867C}">
                  <a14:compatExt spid="_x0000_s54405"/>
                </a:ext>
                <a:ext uri="{FF2B5EF4-FFF2-40B4-BE49-F238E27FC236}">
                  <a16:creationId xmlns:a16="http://schemas.microsoft.com/office/drawing/2014/main" id="{00000000-0008-0000-0A00-00008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406" name="Check Box 134" hidden="1">
              <a:extLst>
                <a:ext uri="{63B3BB69-23CF-44E3-9099-C40C66FF867C}">
                  <a14:compatExt spid="_x0000_s54406"/>
                </a:ext>
                <a:ext uri="{FF2B5EF4-FFF2-40B4-BE49-F238E27FC236}">
                  <a16:creationId xmlns:a16="http://schemas.microsoft.com/office/drawing/2014/main" id="{00000000-0008-0000-0A00-00008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266700</xdr:colOff>
          <xdr:row>373</xdr:row>
          <xdr:rowOff>50800</xdr:rowOff>
        </xdr:to>
        <xdr:sp macro="" textlink="">
          <xdr:nvSpPr>
            <xdr:cNvPr id="54407" name="Check Box 135" hidden="1">
              <a:extLst>
                <a:ext uri="{63B3BB69-23CF-44E3-9099-C40C66FF867C}">
                  <a14:compatExt spid="_x0000_s54407"/>
                </a:ext>
                <a:ext uri="{FF2B5EF4-FFF2-40B4-BE49-F238E27FC236}">
                  <a16:creationId xmlns:a16="http://schemas.microsoft.com/office/drawing/2014/main" id="{00000000-0008-0000-0A00-00008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408" name="Check Box 136" hidden="1">
              <a:extLst>
                <a:ext uri="{63B3BB69-23CF-44E3-9099-C40C66FF867C}">
                  <a14:compatExt spid="_x0000_s54408"/>
                </a:ext>
                <a:ext uri="{FF2B5EF4-FFF2-40B4-BE49-F238E27FC236}">
                  <a16:creationId xmlns:a16="http://schemas.microsoft.com/office/drawing/2014/main" id="{00000000-0008-0000-0A00-00008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266700</xdr:colOff>
          <xdr:row>373</xdr:row>
          <xdr:rowOff>50800</xdr:rowOff>
        </xdr:to>
        <xdr:sp macro="" textlink="">
          <xdr:nvSpPr>
            <xdr:cNvPr id="54409" name="Check Box 137" hidden="1">
              <a:extLst>
                <a:ext uri="{63B3BB69-23CF-44E3-9099-C40C66FF867C}">
                  <a14:compatExt spid="_x0000_s54409"/>
                </a:ext>
                <a:ext uri="{FF2B5EF4-FFF2-40B4-BE49-F238E27FC236}">
                  <a16:creationId xmlns:a16="http://schemas.microsoft.com/office/drawing/2014/main" id="{00000000-0008-0000-0A00-00008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410" name="Check Box 138" hidden="1">
              <a:extLst>
                <a:ext uri="{63B3BB69-23CF-44E3-9099-C40C66FF867C}">
                  <a14:compatExt spid="_x0000_s54410"/>
                </a:ext>
                <a:ext uri="{FF2B5EF4-FFF2-40B4-BE49-F238E27FC236}">
                  <a16:creationId xmlns:a16="http://schemas.microsoft.com/office/drawing/2014/main" id="{00000000-0008-0000-0A00-00008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266700</xdr:colOff>
          <xdr:row>373</xdr:row>
          <xdr:rowOff>50800</xdr:rowOff>
        </xdr:to>
        <xdr:sp macro="" textlink="">
          <xdr:nvSpPr>
            <xdr:cNvPr id="54411" name="Check Box 139" hidden="1">
              <a:extLst>
                <a:ext uri="{63B3BB69-23CF-44E3-9099-C40C66FF867C}">
                  <a14:compatExt spid="_x0000_s54411"/>
                </a:ext>
                <a:ext uri="{FF2B5EF4-FFF2-40B4-BE49-F238E27FC236}">
                  <a16:creationId xmlns:a16="http://schemas.microsoft.com/office/drawing/2014/main" id="{00000000-0008-0000-0A00-00008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412" name="Check Box 140" hidden="1">
              <a:extLst>
                <a:ext uri="{63B3BB69-23CF-44E3-9099-C40C66FF867C}">
                  <a14:compatExt spid="_x0000_s54412"/>
                </a:ext>
                <a:ext uri="{FF2B5EF4-FFF2-40B4-BE49-F238E27FC236}">
                  <a16:creationId xmlns:a16="http://schemas.microsoft.com/office/drawing/2014/main" id="{00000000-0008-0000-0A00-00008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13" name="Check Box 141" hidden="1">
              <a:extLst>
                <a:ext uri="{63B3BB69-23CF-44E3-9099-C40C66FF867C}">
                  <a14:compatExt spid="_x0000_s54413"/>
                </a:ext>
                <a:ext uri="{FF2B5EF4-FFF2-40B4-BE49-F238E27FC236}">
                  <a16:creationId xmlns:a16="http://schemas.microsoft.com/office/drawing/2014/main" id="{00000000-0008-0000-0A00-00008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14" name="Check Box 142" hidden="1">
              <a:extLst>
                <a:ext uri="{63B3BB69-23CF-44E3-9099-C40C66FF867C}">
                  <a14:compatExt spid="_x0000_s54414"/>
                </a:ext>
                <a:ext uri="{FF2B5EF4-FFF2-40B4-BE49-F238E27FC236}">
                  <a16:creationId xmlns:a16="http://schemas.microsoft.com/office/drawing/2014/main" id="{00000000-0008-0000-0A00-00008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15" name="Check Box 143" hidden="1">
              <a:extLst>
                <a:ext uri="{63B3BB69-23CF-44E3-9099-C40C66FF867C}">
                  <a14:compatExt spid="_x0000_s54415"/>
                </a:ext>
                <a:ext uri="{FF2B5EF4-FFF2-40B4-BE49-F238E27FC236}">
                  <a16:creationId xmlns:a16="http://schemas.microsoft.com/office/drawing/2014/main" id="{00000000-0008-0000-0A00-00008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16" name="Check Box 144" hidden="1">
              <a:extLst>
                <a:ext uri="{63B3BB69-23CF-44E3-9099-C40C66FF867C}">
                  <a14:compatExt spid="_x0000_s54416"/>
                </a:ext>
                <a:ext uri="{FF2B5EF4-FFF2-40B4-BE49-F238E27FC236}">
                  <a16:creationId xmlns:a16="http://schemas.microsoft.com/office/drawing/2014/main" id="{00000000-0008-0000-0A00-00009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17" name="Check Box 145" hidden="1">
              <a:extLst>
                <a:ext uri="{63B3BB69-23CF-44E3-9099-C40C66FF867C}">
                  <a14:compatExt spid="_x0000_s54417"/>
                </a:ext>
                <a:ext uri="{FF2B5EF4-FFF2-40B4-BE49-F238E27FC236}">
                  <a16:creationId xmlns:a16="http://schemas.microsoft.com/office/drawing/2014/main" id="{00000000-0008-0000-0A00-00009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18" name="Check Box 146" hidden="1">
              <a:extLst>
                <a:ext uri="{63B3BB69-23CF-44E3-9099-C40C66FF867C}">
                  <a14:compatExt spid="_x0000_s54418"/>
                </a:ext>
                <a:ext uri="{FF2B5EF4-FFF2-40B4-BE49-F238E27FC236}">
                  <a16:creationId xmlns:a16="http://schemas.microsoft.com/office/drawing/2014/main" id="{00000000-0008-0000-0A00-00009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19" name="Check Box 147" hidden="1">
              <a:extLst>
                <a:ext uri="{63B3BB69-23CF-44E3-9099-C40C66FF867C}">
                  <a14:compatExt spid="_x0000_s54419"/>
                </a:ext>
                <a:ext uri="{FF2B5EF4-FFF2-40B4-BE49-F238E27FC236}">
                  <a16:creationId xmlns:a16="http://schemas.microsoft.com/office/drawing/2014/main" id="{00000000-0008-0000-0A00-00009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20" name="Check Box 148" hidden="1">
              <a:extLst>
                <a:ext uri="{63B3BB69-23CF-44E3-9099-C40C66FF867C}">
                  <a14:compatExt spid="_x0000_s54420"/>
                </a:ext>
                <a:ext uri="{FF2B5EF4-FFF2-40B4-BE49-F238E27FC236}">
                  <a16:creationId xmlns:a16="http://schemas.microsoft.com/office/drawing/2014/main" id="{00000000-0008-0000-0A00-00009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21" name="Check Box 149" hidden="1">
              <a:extLst>
                <a:ext uri="{63B3BB69-23CF-44E3-9099-C40C66FF867C}">
                  <a14:compatExt spid="_x0000_s54421"/>
                </a:ext>
                <a:ext uri="{FF2B5EF4-FFF2-40B4-BE49-F238E27FC236}">
                  <a16:creationId xmlns:a16="http://schemas.microsoft.com/office/drawing/2014/main" id="{00000000-0008-0000-0A00-00009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22" name="Check Box 150" hidden="1">
              <a:extLst>
                <a:ext uri="{63B3BB69-23CF-44E3-9099-C40C66FF867C}">
                  <a14:compatExt spid="_x0000_s54422"/>
                </a:ext>
                <a:ext uri="{FF2B5EF4-FFF2-40B4-BE49-F238E27FC236}">
                  <a16:creationId xmlns:a16="http://schemas.microsoft.com/office/drawing/2014/main" id="{00000000-0008-0000-0A00-00009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23" name="Check Box 151" hidden="1">
              <a:extLst>
                <a:ext uri="{63B3BB69-23CF-44E3-9099-C40C66FF867C}">
                  <a14:compatExt spid="_x0000_s54423"/>
                </a:ext>
                <a:ext uri="{FF2B5EF4-FFF2-40B4-BE49-F238E27FC236}">
                  <a16:creationId xmlns:a16="http://schemas.microsoft.com/office/drawing/2014/main" id="{00000000-0008-0000-0A00-00009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24" name="Check Box 152" hidden="1">
              <a:extLst>
                <a:ext uri="{63B3BB69-23CF-44E3-9099-C40C66FF867C}">
                  <a14:compatExt spid="_x0000_s54424"/>
                </a:ext>
                <a:ext uri="{FF2B5EF4-FFF2-40B4-BE49-F238E27FC236}">
                  <a16:creationId xmlns:a16="http://schemas.microsoft.com/office/drawing/2014/main" id="{00000000-0008-0000-0A00-00009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25" name="Check Box 153" hidden="1">
              <a:extLst>
                <a:ext uri="{63B3BB69-23CF-44E3-9099-C40C66FF867C}">
                  <a14:compatExt spid="_x0000_s54425"/>
                </a:ext>
                <a:ext uri="{FF2B5EF4-FFF2-40B4-BE49-F238E27FC236}">
                  <a16:creationId xmlns:a16="http://schemas.microsoft.com/office/drawing/2014/main" id="{00000000-0008-0000-0A00-00009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26" name="Check Box 154" hidden="1">
              <a:extLst>
                <a:ext uri="{63B3BB69-23CF-44E3-9099-C40C66FF867C}">
                  <a14:compatExt spid="_x0000_s54426"/>
                </a:ext>
                <a:ext uri="{FF2B5EF4-FFF2-40B4-BE49-F238E27FC236}">
                  <a16:creationId xmlns:a16="http://schemas.microsoft.com/office/drawing/2014/main" id="{00000000-0008-0000-0A00-00009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27" name="Check Box 155" hidden="1">
              <a:extLst>
                <a:ext uri="{63B3BB69-23CF-44E3-9099-C40C66FF867C}">
                  <a14:compatExt spid="_x0000_s54427"/>
                </a:ext>
                <a:ext uri="{FF2B5EF4-FFF2-40B4-BE49-F238E27FC236}">
                  <a16:creationId xmlns:a16="http://schemas.microsoft.com/office/drawing/2014/main" id="{00000000-0008-0000-0A00-00009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28" name="Check Box 156" hidden="1">
              <a:extLst>
                <a:ext uri="{63B3BB69-23CF-44E3-9099-C40C66FF867C}">
                  <a14:compatExt spid="_x0000_s54428"/>
                </a:ext>
                <a:ext uri="{FF2B5EF4-FFF2-40B4-BE49-F238E27FC236}">
                  <a16:creationId xmlns:a16="http://schemas.microsoft.com/office/drawing/2014/main" id="{00000000-0008-0000-0A00-00009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29" name="Check Box 157" hidden="1">
              <a:extLst>
                <a:ext uri="{63B3BB69-23CF-44E3-9099-C40C66FF867C}">
                  <a14:compatExt spid="_x0000_s54429"/>
                </a:ext>
                <a:ext uri="{FF2B5EF4-FFF2-40B4-BE49-F238E27FC236}">
                  <a16:creationId xmlns:a16="http://schemas.microsoft.com/office/drawing/2014/main" id="{00000000-0008-0000-0A00-00009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30" name="Check Box 158" hidden="1">
              <a:extLst>
                <a:ext uri="{63B3BB69-23CF-44E3-9099-C40C66FF867C}">
                  <a14:compatExt spid="_x0000_s54430"/>
                </a:ext>
                <a:ext uri="{FF2B5EF4-FFF2-40B4-BE49-F238E27FC236}">
                  <a16:creationId xmlns:a16="http://schemas.microsoft.com/office/drawing/2014/main" id="{00000000-0008-0000-0A00-00009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31" name="Check Box 159" hidden="1">
              <a:extLst>
                <a:ext uri="{63B3BB69-23CF-44E3-9099-C40C66FF867C}">
                  <a14:compatExt spid="_x0000_s54431"/>
                </a:ext>
                <a:ext uri="{FF2B5EF4-FFF2-40B4-BE49-F238E27FC236}">
                  <a16:creationId xmlns:a16="http://schemas.microsoft.com/office/drawing/2014/main" id="{00000000-0008-0000-0A00-00009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32" name="Check Box 160" hidden="1">
              <a:extLst>
                <a:ext uri="{63B3BB69-23CF-44E3-9099-C40C66FF867C}">
                  <a14:compatExt spid="_x0000_s54432"/>
                </a:ext>
                <a:ext uri="{FF2B5EF4-FFF2-40B4-BE49-F238E27FC236}">
                  <a16:creationId xmlns:a16="http://schemas.microsoft.com/office/drawing/2014/main" id="{00000000-0008-0000-0A00-0000A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33" name="Check Box 161" hidden="1">
              <a:extLst>
                <a:ext uri="{63B3BB69-23CF-44E3-9099-C40C66FF867C}">
                  <a14:compatExt spid="_x0000_s54433"/>
                </a:ext>
                <a:ext uri="{FF2B5EF4-FFF2-40B4-BE49-F238E27FC236}">
                  <a16:creationId xmlns:a16="http://schemas.microsoft.com/office/drawing/2014/main" id="{00000000-0008-0000-0A00-0000A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34" name="Check Box 162" hidden="1">
              <a:extLst>
                <a:ext uri="{63B3BB69-23CF-44E3-9099-C40C66FF867C}">
                  <a14:compatExt spid="_x0000_s54434"/>
                </a:ext>
                <a:ext uri="{FF2B5EF4-FFF2-40B4-BE49-F238E27FC236}">
                  <a16:creationId xmlns:a16="http://schemas.microsoft.com/office/drawing/2014/main" id="{00000000-0008-0000-0A00-0000A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35" name="Check Box 163" hidden="1">
              <a:extLst>
                <a:ext uri="{63B3BB69-23CF-44E3-9099-C40C66FF867C}">
                  <a14:compatExt spid="_x0000_s54435"/>
                </a:ext>
                <a:ext uri="{FF2B5EF4-FFF2-40B4-BE49-F238E27FC236}">
                  <a16:creationId xmlns:a16="http://schemas.microsoft.com/office/drawing/2014/main" id="{00000000-0008-0000-0A00-0000A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36" name="Check Box 164" hidden="1">
              <a:extLst>
                <a:ext uri="{63B3BB69-23CF-44E3-9099-C40C66FF867C}">
                  <a14:compatExt spid="_x0000_s54436"/>
                </a:ext>
                <a:ext uri="{FF2B5EF4-FFF2-40B4-BE49-F238E27FC236}">
                  <a16:creationId xmlns:a16="http://schemas.microsoft.com/office/drawing/2014/main" id="{00000000-0008-0000-0A00-0000A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37" name="Check Box 165" hidden="1">
              <a:extLst>
                <a:ext uri="{63B3BB69-23CF-44E3-9099-C40C66FF867C}">
                  <a14:compatExt spid="_x0000_s54437"/>
                </a:ext>
                <a:ext uri="{FF2B5EF4-FFF2-40B4-BE49-F238E27FC236}">
                  <a16:creationId xmlns:a16="http://schemas.microsoft.com/office/drawing/2014/main" id="{00000000-0008-0000-0A00-0000A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38" name="Check Box 166" hidden="1">
              <a:extLst>
                <a:ext uri="{63B3BB69-23CF-44E3-9099-C40C66FF867C}">
                  <a14:compatExt spid="_x0000_s54438"/>
                </a:ext>
                <a:ext uri="{FF2B5EF4-FFF2-40B4-BE49-F238E27FC236}">
                  <a16:creationId xmlns:a16="http://schemas.microsoft.com/office/drawing/2014/main" id="{00000000-0008-0000-0A00-0000A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39" name="Check Box 167" hidden="1">
              <a:extLst>
                <a:ext uri="{63B3BB69-23CF-44E3-9099-C40C66FF867C}">
                  <a14:compatExt spid="_x0000_s54439"/>
                </a:ext>
                <a:ext uri="{FF2B5EF4-FFF2-40B4-BE49-F238E27FC236}">
                  <a16:creationId xmlns:a16="http://schemas.microsoft.com/office/drawing/2014/main" id="{00000000-0008-0000-0A00-0000A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40" name="Check Box 168" hidden="1">
              <a:extLst>
                <a:ext uri="{63B3BB69-23CF-44E3-9099-C40C66FF867C}">
                  <a14:compatExt spid="_x0000_s54440"/>
                </a:ext>
                <a:ext uri="{FF2B5EF4-FFF2-40B4-BE49-F238E27FC236}">
                  <a16:creationId xmlns:a16="http://schemas.microsoft.com/office/drawing/2014/main" id="{00000000-0008-0000-0A00-0000A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41" name="Check Box 169" hidden="1">
              <a:extLst>
                <a:ext uri="{63B3BB69-23CF-44E3-9099-C40C66FF867C}">
                  <a14:compatExt spid="_x0000_s54441"/>
                </a:ext>
                <a:ext uri="{FF2B5EF4-FFF2-40B4-BE49-F238E27FC236}">
                  <a16:creationId xmlns:a16="http://schemas.microsoft.com/office/drawing/2014/main" id="{00000000-0008-0000-0A00-0000A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42" name="Check Box 170" hidden="1">
              <a:extLst>
                <a:ext uri="{63B3BB69-23CF-44E3-9099-C40C66FF867C}">
                  <a14:compatExt spid="_x0000_s54442"/>
                </a:ext>
                <a:ext uri="{FF2B5EF4-FFF2-40B4-BE49-F238E27FC236}">
                  <a16:creationId xmlns:a16="http://schemas.microsoft.com/office/drawing/2014/main" id="{00000000-0008-0000-0A00-0000A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43" name="Check Box 171" hidden="1">
              <a:extLst>
                <a:ext uri="{63B3BB69-23CF-44E3-9099-C40C66FF867C}">
                  <a14:compatExt spid="_x0000_s54443"/>
                </a:ext>
                <a:ext uri="{FF2B5EF4-FFF2-40B4-BE49-F238E27FC236}">
                  <a16:creationId xmlns:a16="http://schemas.microsoft.com/office/drawing/2014/main" id="{00000000-0008-0000-0A00-0000A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44" name="Check Box 172" hidden="1">
              <a:extLst>
                <a:ext uri="{63B3BB69-23CF-44E3-9099-C40C66FF867C}">
                  <a14:compatExt spid="_x0000_s54444"/>
                </a:ext>
                <a:ext uri="{FF2B5EF4-FFF2-40B4-BE49-F238E27FC236}">
                  <a16:creationId xmlns:a16="http://schemas.microsoft.com/office/drawing/2014/main" id="{00000000-0008-0000-0A00-0000A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45" name="Check Box 173" hidden="1">
              <a:extLst>
                <a:ext uri="{63B3BB69-23CF-44E3-9099-C40C66FF867C}">
                  <a14:compatExt spid="_x0000_s54445"/>
                </a:ext>
                <a:ext uri="{FF2B5EF4-FFF2-40B4-BE49-F238E27FC236}">
                  <a16:creationId xmlns:a16="http://schemas.microsoft.com/office/drawing/2014/main" id="{00000000-0008-0000-0A00-0000A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46" name="Check Box 174" hidden="1">
              <a:extLst>
                <a:ext uri="{63B3BB69-23CF-44E3-9099-C40C66FF867C}">
                  <a14:compatExt spid="_x0000_s54446"/>
                </a:ext>
                <a:ext uri="{FF2B5EF4-FFF2-40B4-BE49-F238E27FC236}">
                  <a16:creationId xmlns:a16="http://schemas.microsoft.com/office/drawing/2014/main" id="{00000000-0008-0000-0A00-0000A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47" name="Check Box 175" hidden="1">
              <a:extLst>
                <a:ext uri="{63B3BB69-23CF-44E3-9099-C40C66FF867C}">
                  <a14:compatExt spid="_x0000_s54447"/>
                </a:ext>
                <a:ext uri="{FF2B5EF4-FFF2-40B4-BE49-F238E27FC236}">
                  <a16:creationId xmlns:a16="http://schemas.microsoft.com/office/drawing/2014/main" id="{00000000-0008-0000-0A00-0000A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48" name="Check Box 176" hidden="1">
              <a:extLst>
                <a:ext uri="{63B3BB69-23CF-44E3-9099-C40C66FF867C}">
                  <a14:compatExt spid="_x0000_s54448"/>
                </a:ext>
                <a:ext uri="{FF2B5EF4-FFF2-40B4-BE49-F238E27FC236}">
                  <a16:creationId xmlns:a16="http://schemas.microsoft.com/office/drawing/2014/main" id="{00000000-0008-0000-0A00-0000B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49" name="Check Box 177" hidden="1">
              <a:extLst>
                <a:ext uri="{63B3BB69-23CF-44E3-9099-C40C66FF867C}">
                  <a14:compatExt spid="_x0000_s54449"/>
                </a:ext>
                <a:ext uri="{FF2B5EF4-FFF2-40B4-BE49-F238E27FC236}">
                  <a16:creationId xmlns:a16="http://schemas.microsoft.com/office/drawing/2014/main" id="{00000000-0008-0000-0A00-0000B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50" name="Check Box 178" hidden="1">
              <a:extLst>
                <a:ext uri="{63B3BB69-23CF-44E3-9099-C40C66FF867C}">
                  <a14:compatExt spid="_x0000_s54450"/>
                </a:ext>
                <a:ext uri="{FF2B5EF4-FFF2-40B4-BE49-F238E27FC236}">
                  <a16:creationId xmlns:a16="http://schemas.microsoft.com/office/drawing/2014/main" id="{00000000-0008-0000-0A00-0000B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51" name="Check Box 179" hidden="1">
              <a:extLst>
                <a:ext uri="{63B3BB69-23CF-44E3-9099-C40C66FF867C}">
                  <a14:compatExt spid="_x0000_s54451"/>
                </a:ext>
                <a:ext uri="{FF2B5EF4-FFF2-40B4-BE49-F238E27FC236}">
                  <a16:creationId xmlns:a16="http://schemas.microsoft.com/office/drawing/2014/main" id="{00000000-0008-0000-0A00-0000B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52" name="Check Box 180" hidden="1">
              <a:extLst>
                <a:ext uri="{63B3BB69-23CF-44E3-9099-C40C66FF867C}">
                  <a14:compatExt spid="_x0000_s54452"/>
                </a:ext>
                <a:ext uri="{FF2B5EF4-FFF2-40B4-BE49-F238E27FC236}">
                  <a16:creationId xmlns:a16="http://schemas.microsoft.com/office/drawing/2014/main" id="{00000000-0008-0000-0A00-0000B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53" name="Check Box 181" hidden="1">
              <a:extLst>
                <a:ext uri="{63B3BB69-23CF-44E3-9099-C40C66FF867C}">
                  <a14:compatExt spid="_x0000_s54453"/>
                </a:ext>
                <a:ext uri="{FF2B5EF4-FFF2-40B4-BE49-F238E27FC236}">
                  <a16:creationId xmlns:a16="http://schemas.microsoft.com/office/drawing/2014/main" id="{00000000-0008-0000-0A00-0000B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54" name="Check Box 182" hidden="1">
              <a:extLst>
                <a:ext uri="{63B3BB69-23CF-44E3-9099-C40C66FF867C}">
                  <a14:compatExt spid="_x0000_s54454"/>
                </a:ext>
                <a:ext uri="{FF2B5EF4-FFF2-40B4-BE49-F238E27FC236}">
                  <a16:creationId xmlns:a16="http://schemas.microsoft.com/office/drawing/2014/main" id="{00000000-0008-0000-0A00-0000B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55" name="Check Box 183" hidden="1">
              <a:extLst>
                <a:ext uri="{63B3BB69-23CF-44E3-9099-C40C66FF867C}">
                  <a14:compatExt spid="_x0000_s54455"/>
                </a:ext>
                <a:ext uri="{FF2B5EF4-FFF2-40B4-BE49-F238E27FC236}">
                  <a16:creationId xmlns:a16="http://schemas.microsoft.com/office/drawing/2014/main" id="{00000000-0008-0000-0A00-0000B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56" name="Check Box 184" hidden="1">
              <a:extLst>
                <a:ext uri="{63B3BB69-23CF-44E3-9099-C40C66FF867C}">
                  <a14:compatExt spid="_x0000_s54456"/>
                </a:ext>
                <a:ext uri="{FF2B5EF4-FFF2-40B4-BE49-F238E27FC236}">
                  <a16:creationId xmlns:a16="http://schemas.microsoft.com/office/drawing/2014/main" id="{00000000-0008-0000-0A00-0000B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57" name="Check Box 185" hidden="1">
              <a:extLst>
                <a:ext uri="{63B3BB69-23CF-44E3-9099-C40C66FF867C}">
                  <a14:compatExt spid="_x0000_s54457"/>
                </a:ext>
                <a:ext uri="{FF2B5EF4-FFF2-40B4-BE49-F238E27FC236}">
                  <a16:creationId xmlns:a16="http://schemas.microsoft.com/office/drawing/2014/main" id="{00000000-0008-0000-0A00-0000B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58" name="Check Box 186" hidden="1">
              <a:extLst>
                <a:ext uri="{63B3BB69-23CF-44E3-9099-C40C66FF867C}">
                  <a14:compatExt spid="_x0000_s54458"/>
                </a:ext>
                <a:ext uri="{FF2B5EF4-FFF2-40B4-BE49-F238E27FC236}">
                  <a16:creationId xmlns:a16="http://schemas.microsoft.com/office/drawing/2014/main" id="{00000000-0008-0000-0A00-0000B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59" name="Check Box 187" hidden="1">
              <a:extLst>
                <a:ext uri="{63B3BB69-23CF-44E3-9099-C40C66FF867C}">
                  <a14:compatExt spid="_x0000_s54459"/>
                </a:ext>
                <a:ext uri="{FF2B5EF4-FFF2-40B4-BE49-F238E27FC236}">
                  <a16:creationId xmlns:a16="http://schemas.microsoft.com/office/drawing/2014/main" id="{00000000-0008-0000-0A00-0000B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60" name="Check Box 188" hidden="1">
              <a:extLst>
                <a:ext uri="{63B3BB69-23CF-44E3-9099-C40C66FF867C}">
                  <a14:compatExt spid="_x0000_s54460"/>
                </a:ext>
                <a:ext uri="{FF2B5EF4-FFF2-40B4-BE49-F238E27FC236}">
                  <a16:creationId xmlns:a16="http://schemas.microsoft.com/office/drawing/2014/main" id="{00000000-0008-0000-0A00-0000B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61" name="Check Box 189" hidden="1">
              <a:extLst>
                <a:ext uri="{63B3BB69-23CF-44E3-9099-C40C66FF867C}">
                  <a14:compatExt spid="_x0000_s54461"/>
                </a:ext>
                <a:ext uri="{FF2B5EF4-FFF2-40B4-BE49-F238E27FC236}">
                  <a16:creationId xmlns:a16="http://schemas.microsoft.com/office/drawing/2014/main" id="{00000000-0008-0000-0A00-0000B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62" name="Check Box 190" hidden="1">
              <a:extLst>
                <a:ext uri="{63B3BB69-23CF-44E3-9099-C40C66FF867C}">
                  <a14:compatExt spid="_x0000_s54462"/>
                </a:ext>
                <a:ext uri="{FF2B5EF4-FFF2-40B4-BE49-F238E27FC236}">
                  <a16:creationId xmlns:a16="http://schemas.microsoft.com/office/drawing/2014/main" id="{00000000-0008-0000-0A00-0000B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63" name="Check Box 191" hidden="1">
              <a:extLst>
                <a:ext uri="{63B3BB69-23CF-44E3-9099-C40C66FF867C}">
                  <a14:compatExt spid="_x0000_s54463"/>
                </a:ext>
                <a:ext uri="{FF2B5EF4-FFF2-40B4-BE49-F238E27FC236}">
                  <a16:creationId xmlns:a16="http://schemas.microsoft.com/office/drawing/2014/main" id="{00000000-0008-0000-0A00-0000B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64" name="Check Box 192" hidden="1">
              <a:extLst>
                <a:ext uri="{63B3BB69-23CF-44E3-9099-C40C66FF867C}">
                  <a14:compatExt spid="_x0000_s54464"/>
                </a:ext>
                <a:ext uri="{FF2B5EF4-FFF2-40B4-BE49-F238E27FC236}">
                  <a16:creationId xmlns:a16="http://schemas.microsoft.com/office/drawing/2014/main" id="{00000000-0008-0000-0A00-0000C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65" name="Check Box 193" hidden="1">
              <a:extLst>
                <a:ext uri="{63B3BB69-23CF-44E3-9099-C40C66FF867C}">
                  <a14:compatExt spid="_x0000_s54465"/>
                </a:ext>
                <a:ext uri="{FF2B5EF4-FFF2-40B4-BE49-F238E27FC236}">
                  <a16:creationId xmlns:a16="http://schemas.microsoft.com/office/drawing/2014/main" id="{00000000-0008-0000-0A00-0000C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66" name="Check Box 194" hidden="1">
              <a:extLst>
                <a:ext uri="{63B3BB69-23CF-44E3-9099-C40C66FF867C}">
                  <a14:compatExt spid="_x0000_s54466"/>
                </a:ext>
                <a:ext uri="{FF2B5EF4-FFF2-40B4-BE49-F238E27FC236}">
                  <a16:creationId xmlns:a16="http://schemas.microsoft.com/office/drawing/2014/main" id="{00000000-0008-0000-0A00-0000C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67" name="Check Box 195" hidden="1">
              <a:extLst>
                <a:ext uri="{63B3BB69-23CF-44E3-9099-C40C66FF867C}">
                  <a14:compatExt spid="_x0000_s54467"/>
                </a:ext>
                <a:ext uri="{FF2B5EF4-FFF2-40B4-BE49-F238E27FC236}">
                  <a16:creationId xmlns:a16="http://schemas.microsoft.com/office/drawing/2014/main" id="{00000000-0008-0000-0A00-0000C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68" name="Check Box 196" hidden="1">
              <a:extLst>
                <a:ext uri="{63B3BB69-23CF-44E3-9099-C40C66FF867C}">
                  <a14:compatExt spid="_x0000_s54468"/>
                </a:ext>
                <a:ext uri="{FF2B5EF4-FFF2-40B4-BE49-F238E27FC236}">
                  <a16:creationId xmlns:a16="http://schemas.microsoft.com/office/drawing/2014/main" id="{00000000-0008-0000-0A00-0000C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69" name="Check Box 197" hidden="1">
              <a:extLst>
                <a:ext uri="{63B3BB69-23CF-44E3-9099-C40C66FF867C}">
                  <a14:compatExt spid="_x0000_s54469"/>
                </a:ext>
                <a:ext uri="{FF2B5EF4-FFF2-40B4-BE49-F238E27FC236}">
                  <a16:creationId xmlns:a16="http://schemas.microsoft.com/office/drawing/2014/main" id="{00000000-0008-0000-0A00-0000C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70" name="Check Box 198" hidden="1">
              <a:extLst>
                <a:ext uri="{63B3BB69-23CF-44E3-9099-C40C66FF867C}">
                  <a14:compatExt spid="_x0000_s54470"/>
                </a:ext>
                <a:ext uri="{FF2B5EF4-FFF2-40B4-BE49-F238E27FC236}">
                  <a16:creationId xmlns:a16="http://schemas.microsoft.com/office/drawing/2014/main" id="{00000000-0008-0000-0A00-0000C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71" name="Check Box 199" hidden="1">
              <a:extLst>
                <a:ext uri="{63B3BB69-23CF-44E3-9099-C40C66FF867C}">
                  <a14:compatExt spid="_x0000_s54471"/>
                </a:ext>
                <a:ext uri="{FF2B5EF4-FFF2-40B4-BE49-F238E27FC236}">
                  <a16:creationId xmlns:a16="http://schemas.microsoft.com/office/drawing/2014/main" id="{00000000-0008-0000-0A00-0000C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72" name="Check Box 200" hidden="1">
              <a:extLst>
                <a:ext uri="{63B3BB69-23CF-44E3-9099-C40C66FF867C}">
                  <a14:compatExt spid="_x0000_s54472"/>
                </a:ext>
                <a:ext uri="{FF2B5EF4-FFF2-40B4-BE49-F238E27FC236}">
                  <a16:creationId xmlns:a16="http://schemas.microsoft.com/office/drawing/2014/main" id="{00000000-0008-0000-0A00-0000C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73" name="Check Box 201" hidden="1">
              <a:extLst>
                <a:ext uri="{63B3BB69-23CF-44E3-9099-C40C66FF867C}">
                  <a14:compatExt spid="_x0000_s54473"/>
                </a:ext>
                <a:ext uri="{FF2B5EF4-FFF2-40B4-BE49-F238E27FC236}">
                  <a16:creationId xmlns:a16="http://schemas.microsoft.com/office/drawing/2014/main" id="{00000000-0008-0000-0A00-0000C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74" name="Check Box 202" hidden="1">
              <a:extLst>
                <a:ext uri="{63B3BB69-23CF-44E3-9099-C40C66FF867C}">
                  <a14:compatExt spid="_x0000_s54474"/>
                </a:ext>
                <a:ext uri="{FF2B5EF4-FFF2-40B4-BE49-F238E27FC236}">
                  <a16:creationId xmlns:a16="http://schemas.microsoft.com/office/drawing/2014/main" id="{00000000-0008-0000-0A00-0000C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75" name="Check Box 203" hidden="1">
              <a:extLst>
                <a:ext uri="{63B3BB69-23CF-44E3-9099-C40C66FF867C}">
                  <a14:compatExt spid="_x0000_s54475"/>
                </a:ext>
                <a:ext uri="{FF2B5EF4-FFF2-40B4-BE49-F238E27FC236}">
                  <a16:creationId xmlns:a16="http://schemas.microsoft.com/office/drawing/2014/main" id="{00000000-0008-0000-0A00-0000C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76" name="Check Box 204" hidden="1">
              <a:extLst>
                <a:ext uri="{63B3BB69-23CF-44E3-9099-C40C66FF867C}">
                  <a14:compatExt spid="_x0000_s54476"/>
                </a:ext>
                <a:ext uri="{FF2B5EF4-FFF2-40B4-BE49-F238E27FC236}">
                  <a16:creationId xmlns:a16="http://schemas.microsoft.com/office/drawing/2014/main" id="{00000000-0008-0000-0A00-0000C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77" name="Check Box 205" hidden="1">
              <a:extLst>
                <a:ext uri="{63B3BB69-23CF-44E3-9099-C40C66FF867C}">
                  <a14:compatExt spid="_x0000_s54477"/>
                </a:ext>
                <a:ext uri="{FF2B5EF4-FFF2-40B4-BE49-F238E27FC236}">
                  <a16:creationId xmlns:a16="http://schemas.microsoft.com/office/drawing/2014/main" id="{00000000-0008-0000-0A00-0000C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78" name="Check Box 206" hidden="1">
              <a:extLst>
                <a:ext uri="{63B3BB69-23CF-44E3-9099-C40C66FF867C}">
                  <a14:compatExt spid="_x0000_s54478"/>
                </a:ext>
                <a:ext uri="{FF2B5EF4-FFF2-40B4-BE49-F238E27FC236}">
                  <a16:creationId xmlns:a16="http://schemas.microsoft.com/office/drawing/2014/main" id="{00000000-0008-0000-0A00-0000C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79" name="Check Box 207" hidden="1">
              <a:extLst>
                <a:ext uri="{63B3BB69-23CF-44E3-9099-C40C66FF867C}">
                  <a14:compatExt spid="_x0000_s54479"/>
                </a:ext>
                <a:ext uri="{FF2B5EF4-FFF2-40B4-BE49-F238E27FC236}">
                  <a16:creationId xmlns:a16="http://schemas.microsoft.com/office/drawing/2014/main" id="{00000000-0008-0000-0A00-0000C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80" name="Check Box 208" hidden="1">
              <a:extLst>
                <a:ext uri="{63B3BB69-23CF-44E3-9099-C40C66FF867C}">
                  <a14:compatExt spid="_x0000_s54480"/>
                </a:ext>
                <a:ext uri="{FF2B5EF4-FFF2-40B4-BE49-F238E27FC236}">
                  <a16:creationId xmlns:a16="http://schemas.microsoft.com/office/drawing/2014/main" id="{00000000-0008-0000-0A00-0000D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81" name="Check Box 209" hidden="1">
              <a:extLst>
                <a:ext uri="{63B3BB69-23CF-44E3-9099-C40C66FF867C}">
                  <a14:compatExt spid="_x0000_s54481"/>
                </a:ext>
                <a:ext uri="{FF2B5EF4-FFF2-40B4-BE49-F238E27FC236}">
                  <a16:creationId xmlns:a16="http://schemas.microsoft.com/office/drawing/2014/main" id="{00000000-0008-0000-0A00-0000D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82" name="Check Box 210" hidden="1">
              <a:extLst>
                <a:ext uri="{63B3BB69-23CF-44E3-9099-C40C66FF867C}">
                  <a14:compatExt spid="_x0000_s54482"/>
                </a:ext>
                <a:ext uri="{FF2B5EF4-FFF2-40B4-BE49-F238E27FC236}">
                  <a16:creationId xmlns:a16="http://schemas.microsoft.com/office/drawing/2014/main" id="{00000000-0008-0000-0A00-0000D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83" name="Check Box 211" hidden="1">
              <a:extLst>
                <a:ext uri="{63B3BB69-23CF-44E3-9099-C40C66FF867C}">
                  <a14:compatExt spid="_x0000_s54483"/>
                </a:ext>
                <a:ext uri="{FF2B5EF4-FFF2-40B4-BE49-F238E27FC236}">
                  <a16:creationId xmlns:a16="http://schemas.microsoft.com/office/drawing/2014/main" id="{00000000-0008-0000-0A00-0000D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84" name="Check Box 212" hidden="1">
              <a:extLst>
                <a:ext uri="{63B3BB69-23CF-44E3-9099-C40C66FF867C}">
                  <a14:compatExt spid="_x0000_s54484"/>
                </a:ext>
                <a:ext uri="{FF2B5EF4-FFF2-40B4-BE49-F238E27FC236}">
                  <a16:creationId xmlns:a16="http://schemas.microsoft.com/office/drawing/2014/main" id="{00000000-0008-0000-0A00-0000D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85" name="Check Box 213" hidden="1">
              <a:extLst>
                <a:ext uri="{63B3BB69-23CF-44E3-9099-C40C66FF867C}">
                  <a14:compatExt spid="_x0000_s54485"/>
                </a:ext>
                <a:ext uri="{FF2B5EF4-FFF2-40B4-BE49-F238E27FC236}">
                  <a16:creationId xmlns:a16="http://schemas.microsoft.com/office/drawing/2014/main" id="{00000000-0008-0000-0A00-0000D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86" name="Check Box 214" hidden="1">
              <a:extLst>
                <a:ext uri="{63B3BB69-23CF-44E3-9099-C40C66FF867C}">
                  <a14:compatExt spid="_x0000_s54486"/>
                </a:ext>
                <a:ext uri="{FF2B5EF4-FFF2-40B4-BE49-F238E27FC236}">
                  <a16:creationId xmlns:a16="http://schemas.microsoft.com/office/drawing/2014/main" id="{00000000-0008-0000-0A00-0000D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87" name="Check Box 215" hidden="1">
              <a:extLst>
                <a:ext uri="{63B3BB69-23CF-44E3-9099-C40C66FF867C}">
                  <a14:compatExt spid="_x0000_s54487"/>
                </a:ext>
                <a:ext uri="{FF2B5EF4-FFF2-40B4-BE49-F238E27FC236}">
                  <a16:creationId xmlns:a16="http://schemas.microsoft.com/office/drawing/2014/main" id="{00000000-0008-0000-0A00-0000D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88" name="Check Box 216" hidden="1">
              <a:extLst>
                <a:ext uri="{63B3BB69-23CF-44E3-9099-C40C66FF867C}">
                  <a14:compatExt spid="_x0000_s54488"/>
                </a:ext>
                <a:ext uri="{FF2B5EF4-FFF2-40B4-BE49-F238E27FC236}">
                  <a16:creationId xmlns:a16="http://schemas.microsoft.com/office/drawing/2014/main" id="{00000000-0008-0000-0A00-0000D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89" name="Check Box 217" hidden="1">
              <a:extLst>
                <a:ext uri="{63B3BB69-23CF-44E3-9099-C40C66FF867C}">
                  <a14:compatExt spid="_x0000_s54489"/>
                </a:ext>
                <a:ext uri="{FF2B5EF4-FFF2-40B4-BE49-F238E27FC236}">
                  <a16:creationId xmlns:a16="http://schemas.microsoft.com/office/drawing/2014/main" id="{00000000-0008-0000-0A00-0000D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90" name="Check Box 218" hidden="1">
              <a:extLst>
                <a:ext uri="{63B3BB69-23CF-44E3-9099-C40C66FF867C}">
                  <a14:compatExt spid="_x0000_s54490"/>
                </a:ext>
                <a:ext uri="{FF2B5EF4-FFF2-40B4-BE49-F238E27FC236}">
                  <a16:creationId xmlns:a16="http://schemas.microsoft.com/office/drawing/2014/main" id="{00000000-0008-0000-0A00-0000D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91" name="Check Box 219" hidden="1">
              <a:extLst>
                <a:ext uri="{63B3BB69-23CF-44E3-9099-C40C66FF867C}">
                  <a14:compatExt spid="_x0000_s54491"/>
                </a:ext>
                <a:ext uri="{FF2B5EF4-FFF2-40B4-BE49-F238E27FC236}">
                  <a16:creationId xmlns:a16="http://schemas.microsoft.com/office/drawing/2014/main" id="{00000000-0008-0000-0A00-0000D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92" name="Check Box 220" hidden="1">
              <a:extLst>
                <a:ext uri="{63B3BB69-23CF-44E3-9099-C40C66FF867C}">
                  <a14:compatExt spid="_x0000_s54492"/>
                </a:ext>
                <a:ext uri="{FF2B5EF4-FFF2-40B4-BE49-F238E27FC236}">
                  <a16:creationId xmlns:a16="http://schemas.microsoft.com/office/drawing/2014/main" id="{00000000-0008-0000-0A00-0000D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93" name="Check Box 221" hidden="1">
              <a:extLst>
                <a:ext uri="{63B3BB69-23CF-44E3-9099-C40C66FF867C}">
                  <a14:compatExt spid="_x0000_s54493"/>
                </a:ext>
                <a:ext uri="{FF2B5EF4-FFF2-40B4-BE49-F238E27FC236}">
                  <a16:creationId xmlns:a16="http://schemas.microsoft.com/office/drawing/2014/main" id="{00000000-0008-0000-0A00-0000D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94" name="Check Box 222" hidden="1">
              <a:extLst>
                <a:ext uri="{63B3BB69-23CF-44E3-9099-C40C66FF867C}">
                  <a14:compatExt spid="_x0000_s54494"/>
                </a:ext>
                <a:ext uri="{FF2B5EF4-FFF2-40B4-BE49-F238E27FC236}">
                  <a16:creationId xmlns:a16="http://schemas.microsoft.com/office/drawing/2014/main" id="{00000000-0008-0000-0A00-0000D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95" name="Check Box 223" hidden="1">
              <a:extLst>
                <a:ext uri="{63B3BB69-23CF-44E3-9099-C40C66FF867C}">
                  <a14:compatExt spid="_x0000_s54495"/>
                </a:ext>
                <a:ext uri="{FF2B5EF4-FFF2-40B4-BE49-F238E27FC236}">
                  <a16:creationId xmlns:a16="http://schemas.microsoft.com/office/drawing/2014/main" id="{00000000-0008-0000-0A00-0000D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96" name="Check Box 224" hidden="1">
              <a:extLst>
                <a:ext uri="{63B3BB69-23CF-44E3-9099-C40C66FF867C}">
                  <a14:compatExt spid="_x0000_s54496"/>
                </a:ext>
                <a:ext uri="{FF2B5EF4-FFF2-40B4-BE49-F238E27FC236}">
                  <a16:creationId xmlns:a16="http://schemas.microsoft.com/office/drawing/2014/main" id="{00000000-0008-0000-0A00-0000E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97" name="Check Box 225" hidden="1">
              <a:extLst>
                <a:ext uri="{63B3BB69-23CF-44E3-9099-C40C66FF867C}">
                  <a14:compatExt spid="_x0000_s54497"/>
                </a:ext>
                <a:ext uri="{FF2B5EF4-FFF2-40B4-BE49-F238E27FC236}">
                  <a16:creationId xmlns:a16="http://schemas.microsoft.com/office/drawing/2014/main" id="{00000000-0008-0000-0A00-0000E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98" name="Check Box 226" hidden="1">
              <a:extLst>
                <a:ext uri="{63B3BB69-23CF-44E3-9099-C40C66FF867C}">
                  <a14:compatExt spid="_x0000_s54498"/>
                </a:ext>
                <a:ext uri="{FF2B5EF4-FFF2-40B4-BE49-F238E27FC236}">
                  <a16:creationId xmlns:a16="http://schemas.microsoft.com/office/drawing/2014/main" id="{00000000-0008-0000-0A00-0000E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99" name="Check Box 227" hidden="1">
              <a:extLst>
                <a:ext uri="{63B3BB69-23CF-44E3-9099-C40C66FF867C}">
                  <a14:compatExt spid="_x0000_s54499"/>
                </a:ext>
                <a:ext uri="{FF2B5EF4-FFF2-40B4-BE49-F238E27FC236}">
                  <a16:creationId xmlns:a16="http://schemas.microsoft.com/office/drawing/2014/main" id="{00000000-0008-0000-0A00-0000E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500" name="Check Box 228" hidden="1">
              <a:extLst>
                <a:ext uri="{63B3BB69-23CF-44E3-9099-C40C66FF867C}">
                  <a14:compatExt spid="_x0000_s54500"/>
                </a:ext>
                <a:ext uri="{FF2B5EF4-FFF2-40B4-BE49-F238E27FC236}">
                  <a16:creationId xmlns:a16="http://schemas.microsoft.com/office/drawing/2014/main" id="{00000000-0008-0000-0A00-0000E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501" name="Check Box 229" hidden="1">
              <a:extLst>
                <a:ext uri="{63B3BB69-23CF-44E3-9099-C40C66FF867C}">
                  <a14:compatExt spid="_x0000_s54501"/>
                </a:ext>
                <a:ext uri="{FF2B5EF4-FFF2-40B4-BE49-F238E27FC236}">
                  <a16:creationId xmlns:a16="http://schemas.microsoft.com/office/drawing/2014/main" id="{00000000-0008-0000-0A00-0000E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502" name="Check Box 230" hidden="1">
              <a:extLst>
                <a:ext uri="{63B3BB69-23CF-44E3-9099-C40C66FF867C}">
                  <a14:compatExt spid="_x0000_s54502"/>
                </a:ext>
                <a:ext uri="{FF2B5EF4-FFF2-40B4-BE49-F238E27FC236}">
                  <a16:creationId xmlns:a16="http://schemas.microsoft.com/office/drawing/2014/main" id="{00000000-0008-0000-0A00-0000E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03" name="Check Box 231" hidden="1">
              <a:extLst>
                <a:ext uri="{63B3BB69-23CF-44E3-9099-C40C66FF867C}">
                  <a14:compatExt spid="_x0000_s54503"/>
                </a:ext>
                <a:ext uri="{FF2B5EF4-FFF2-40B4-BE49-F238E27FC236}">
                  <a16:creationId xmlns:a16="http://schemas.microsoft.com/office/drawing/2014/main" id="{00000000-0008-0000-0A00-0000E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04" name="Check Box 232" hidden="1">
              <a:extLst>
                <a:ext uri="{63B3BB69-23CF-44E3-9099-C40C66FF867C}">
                  <a14:compatExt spid="_x0000_s54504"/>
                </a:ext>
                <a:ext uri="{FF2B5EF4-FFF2-40B4-BE49-F238E27FC236}">
                  <a16:creationId xmlns:a16="http://schemas.microsoft.com/office/drawing/2014/main" id="{00000000-0008-0000-0A00-0000E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05" name="Check Box 233" hidden="1">
              <a:extLst>
                <a:ext uri="{63B3BB69-23CF-44E3-9099-C40C66FF867C}">
                  <a14:compatExt spid="_x0000_s54505"/>
                </a:ext>
                <a:ext uri="{FF2B5EF4-FFF2-40B4-BE49-F238E27FC236}">
                  <a16:creationId xmlns:a16="http://schemas.microsoft.com/office/drawing/2014/main" id="{00000000-0008-0000-0A00-0000E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06" name="Check Box 234" hidden="1">
              <a:extLst>
                <a:ext uri="{63B3BB69-23CF-44E3-9099-C40C66FF867C}">
                  <a14:compatExt spid="_x0000_s54506"/>
                </a:ext>
                <a:ext uri="{FF2B5EF4-FFF2-40B4-BE49-F238E27FC236}">
                  <a16:creationId xmlns:a16="http://schemas.microsoft.com/office/drawing/2014/main" id="{00000000-0008-0000-0A00-0000E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07" name="Check Box 235" hidden="1">
              <a:extLst>
                <a:ext uri="{63B3BB69-23CF-44E3-9099-C40C66FF867C}">
                  <a14:compatExt spid="_x0000_s54507"/>
                </a:ext>
                <a:ext uri="{FF2B5EF4-FFF2-40B4-BE49-F238E27FC236}">
                  <a16:creationId xmlns:a16="http://schemas.microsoft.com/office/drawing/2014/main" id="{00000000-0008-0000-0A00-0000E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08" name="Check Box 236" hidden="1">
              <a:extLst>
                <a:ext uri="{63B3BB69-23CF-44E3-9099-C40C66FF867C}">
                  <a14:compatExt spid="_x0000_s54508"/>
                </a:ext>
                <a:ext uri="{FF2B5EF4-FFF2-40B4-BE49-F238E27FC236}">
                  <a16:creationId xmlns:a16="http://schemas.microsoft.com/office/drawing/2014/main" id="{00000000-0008-0000-0A00-0000E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09" name="Check Box 237" hidden="1">
              <a:extLst>
                <a:ext uri="{63B3BB69-23CF-44E3-9099-C40C66FF867C}">
                  <a14:compatExt spid="_x0000_s54509"/>
                </a:ext>
                <a:ext uri="{FF2B5EF4-FFF2-40B4-BE49-F238E27FC236}">
                  <a16:creationId xmlns:a16="http://schemas.microsoft.com/office/drawing/2014/main" id="{00000000-0008-0000-0A00-0000E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10" name="Check Box 238" hidden="1">
              <a:extLst>
                <a:ext uri="{63B3BB69-23CF-44E3-9099-C40C66FF867C}">
                  <a14:compatExt spid="_x0000_s54510"/>
                </a:ext>
                <a:ext uri="{FF2B5EF4-FFF2-40B4-BE49-F238E27FC236}">
                  <a16:creationId xmlns:a16="http://schemas.microsoft.com/office/drawing/2014/main" id="{00000000-0008-0000-0A00-0000E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11" name="Check Box 239" hidden="1">
              <a:extLst>
                <a:ext uri="{63B3BB69-23CF-44E3-9099-C40C66FF867C}">
                  <a14:compatExt spid="_x0000_s54511"/>
                </a:ext>
                <a:ext uri="{FF2B5EF4-FFF2-40B4-BE49-F238E27FC236}">
                  <a16:creationId xmlns:a16="http://schemas.microsoft.com/office/drawing/2014/main" id="{00000000-0008-0000-0A00-0000E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12" name="Check Box 240" hidden="1">
              <a:extLst>
                <a:ext uri="{63B3BB69-23CF-44E3-9099-C40C66FF867C}">
                  <a14:compatExt spid="_x0000_s54512"/>
                </a:ext>
                <a:ext uri="{FF2B5EF4-FFF2-40B4-BE49-F238E27FC236}">
                  <a16:creationId xmlns:a16="http://schemas.microsoft.com/office/drawing/2014/main" id="{00000000-0008-0000-0A00-0000F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13" name="Check Box 241" hidden="1">
              <a:extLst>
                <a:ext uri="{63B3BB69-23CF-44E3-9099-C40C66FF867C}">
                  <a14:compatExt spid="_x0000_s54513"/>
                </a:ext>
                <a:ext uri="{FF2B5EF4-FFF2-40B4-BE49-F238E27FC236}">
                  <a16:creationId xmlns:a16="http://schemas.microsoft.com/office/drawing/2014/main" id="{00000000-0008-0000-0A00-0000F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14" name="Check Box 242" hidden="1">
              <a:extLst>
                <a:ext uri="{63B3BB69-23CF-44E3-9099-C40C66FF867C}">
                  <a14:compatExt spid="_x0000_s54514"/>
                </a:ext>
                <a:ext uri="{FF2B5EF4-FFF2-40B4-BE49-F238E27FC236}">
                  <a16:creationId xmlns:a16="http://schemas.microsoft.com/office/drawing/2014/main" id="{00000000-0008-0000-0A00-0000F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15" name="Check Box 243" hidden="1">
              <a:extLst>
                <a:ext uri="{63B3BB69-23CF-44E3-9099-C40C66FF867C}">
                  <a14:compatExt spid="_x0000_s54515"/>
                </a:ext>
                <a:ext uri="{FF2B5EF4-FFF2-40B4-BE49-F238E27FC236}">
                  <a16:creationId xmlns:a16="http://schemas.microsoft.com/office/drawing/2014/main" id="{00000000-0008-0000-0A00-0000F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16" name="Check Box 244" hidden="1">
              <a:extLst>
                <a:ext uri="{63B3BB69-23CF-44E3-9099-C40C66FF867C}">
                  <a14:compatExt spid="_x0000_s54516"/>
                </a:ext>
                <a:ext uri="{FF2B5EF4-FFF2-40B4-BE49-F238E27FC236}">
                  <a16:creationId xmlns:a16="http://schemas.microsoft.com/office/drawing/2014/main" id="{00000000-0008-0000-0A00-0000F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17" name="Check Box 245" hidden="1">
              <a:extLst>
                <a:ext uri="{63B3BB69-23CF-44E3-9099-C40C66FF867C}">
                  <a14:compatExt spid="_x0000_s54517"/>
                </a:ext>
                <a:ext uri="{FF2B5EF4-FFF2-40B4-BE49-F238E27FC236}">
                  <a16:creationId xmlns:a16="http://schemas.microsoft.com/office/drawing/2014/main" id="{00000000-0008-0000-0A00-0000F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18" name="Check Box 246" hidden="1">
              <a:extLst>
                <a:ext uri="{63B3BB69-23CF-44E3-9099-C40C66FF867C}">
                  <a14:compatExt spid="_x0000_s54518"/>
                </a:ext>
                <a:ext uri="{FF2B5EF4-FFF2-40B4-BE49-F238E27FC236}">
                  <a16:creationId xmlns:a16="http://schemas.microsoft.com/office/drawing/2014/main" id="{00000000-0008-0000-0A00-0000F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19" name="Check Box 247" hidden="1">
              <a:extLst>
                <a:ext uri="{63B3BB69-23CF-44E3-9099-C40C66FF867C}">
                  <a14:compatExt spid="_x0000_s54519"/>
                </a:ext>
                <a:ext uri="{FF2B5EF4-FFF2-40B4-BE49-F238E27FC236}">
                  <a16:creationId xmlns:a16="http://schemas.microsoft.com/office/drawing/2014/main" id="{00000000-0008-0000-0A00-0000F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20" name="Check Box 248" hidden="1">
              <a:extLst>
                <a:ext uri="{63B3BB69-23CF-44E3-9099-C40C66FF867C}">
                  <a14:compatExt spid="_x0000_s54520"/>
                </a:ext>
                <a:ext uri="{FF2B5EF4-FFF2-40B4-BE49-F238E27FC236}">
                  <a16:creationId xmlns:a16="http://schemas.microsoft.com/office/drawing/2014/main" id="{00000000-0008-0000-0A00-0000F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21" name="Check Box 249" hidden="1">
              <a:extLst>
                <a:ext uri="{63B3BB69-23CF-44E3-9099-C40C66FF867C}">
                  <a14:compatExt spid="_x0000_s54521"/>
                </a:ext>
                <a:ext uri="{FF2B5EF4-FFF2-40B4-BE49-F238E27FC236}">
                  <a16:creationId xmlns:a16="http://schemas.microsoft.com/office/drawing/2014/main" id="{00000000-0008-0000-0A00-0000F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22" name="Check Box 250" hidden="1">
              <a:extLst>
                <a:ext uri="{63B3BB69-23CF-44E3-9099-C40C66FF867C}">
                  <a14:compatExt spid="_x0000_s54522"/>
                </a:ext>
                <a:ext uri="{FF2B5EF4-FFF2-40B4-BE49-F238E27FC236}">
                  <a16:creationId xmlns:a16="http://schemas.microsoft.com/office/drawing/2014/main" id="{00000000-0008-0000-0A00-0000F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23" name="Check Box 251" hidden="1">
              <a:extLst>
                <a:ext uri="{63B3BB69-23CF-44E3-9099-C40C66FF867C}">
                  <a14:compatExt spid="_x0000_s54523"/>
                </a:ext>
                <a:ext uri="{FF2B5EF4-FFF2-40B4-BE49-F238E27FC236}">
                  <a16:creationId xmlns:a16="http://schemas.microsoft.com/office/drawing/2014/main" id="{00000000-0008-0000-0A00-0000F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24" name="Check Box 252" hidden="1">
              <a:extLst>
                <a:ext uri="{63B3BB69-23CF-44E3-9099-C40C66FF867C}">
                  <a14:compatExt spid="_x0000_s54524"/>
                </a:ext>
                <a:ext uri="{FF2B5EF4-FFF2-40B4-BE49-F238E27FC236}">
                  <a16:creationId xmlns:a16="http://schemas.microsoft.com/office/drawing/2014/main" id="{00000000-0008-0000-0A00-0000F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25" name="Check Box 253" hidden="1">
              <a:extLst>
                <a:ext uri="{63B3BB69-23CF-44E3-9099-C40C66FF867C}">
                  <a14:compatExt spid="_x0000_s54525"/>
                </a:ext>
                <a:ext uri="{FF2B5EF4-FFF2-40B4-BE49-F238E27FC236}">
                  <a16:creationId xmlns:a16="http://schemas.microsoft.com/office/drawing/2014/main" id="{00000000-0008-0000-0A00-0000F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26" name="Check Box 254" hidden="1">
              <a:extLst>
                <a:ext uri="{63B3BB69-23CF-44E3-9099-C40C66FF867C}">
                  <a14:compatExt spid="_x0000_s54526"/>
                </a:ext>
                <a:ext uri="{FF2B5EF4-FFF2-40B4-BE49-F238E27FC236}">
                  <a16:creationId xmlns:a16="http://schemas.microsoft.com/office/drawing/2014/main" id="{00000000-0008-0000-0A00-0000F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27" name="Check Box 255" hidden="1">
              <a:extLst>
                <a:ext uri="{63B3BB69-23CF-44E3-9099-C40C66FF867C}">
                  <a14:compatExt spid="_x0000_s54527"/>
                </a:ext>
                <a:ext uri="{FF2B5EF4-FFF2-40B4-BE49-F238E27FC236}">
                  <a16:creationId xmlns:a16="http://schemas.microsoft.com/office/drawing/2014/main" id="{00000000-0008-0000-0A00-0000F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28" name="Check Box 256" hidden="1">
              <a:extLst>
                <a:ext uri="{63B3BB69-23CF-44E3-9099-C40C66FF867C}">
                  <a14:compatExt spid="_x0000_s54528"/>
                </a:ext>
                <a:ext uri="{FF2B5EF4-FFF2-40B4-BE49-F238E27FC236}">
                  <a16:creationId xmlns:a16="http://schemas.microsoft.com/office/drawing/2014/main" id="{00000000-0008-0000-0A00-00000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29" name="Check Box 257" hidden="1">
              <a:extLst>
                <a:ext uri="{63B3BB69-23CF-44E3-9099-C40C66FF867C}">
                  <a14:compatExt spid="_x0000_s54529"/>
                </a:ext>
                <a:ext uri="{FF2B5EF4-FFF2-40B4-BE49-F238E27FC236}">
                  <a16:creationId xmlns:a16="http://schemas.microsoft.com/office/drawing/2014/main" id="{00000000-0008-0000-0A00-00000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30" name="Check Box 258" hidden="1">
              <a:extLst>
                <a:ext uri="{63B3BB69-23CF-44E3-9099-C40C66FF867C}">
                  <a14:compatExt spid="_x0000_s54530"/>
                </a:ext>
                <a:ext uri="{FF2B5EF4-FFF2-40B4-BE49-F238E27FC236}">
                  <a16:creationId xmlns:a16="http://schemas.microsoft.com/office/drawing/2014/main" id="{00000000-0008-0000-0A00-00000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31" name="Check Box 259" hidden="1">
              <a:extLst>
                <a:ext uri="{63B3BB69-23CF-44E3-9099-C40C66FF867C}">
                  <a14:compatExt spid="_x0000_s54531"/>
                </a:ext>
                <a:ext uri="{FF2B5EF4-FFF2-40B4-BE49-F238E27FC236}">
                  <a16:creationId xmlns:a16="http://schemas.microsoft.com/office/drawing/2014/main" id="{00000000-0008-0000-0A00-00000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32" name="Check Box 260" hidden="1">
              <a:extLst>
                <a:ext uri="{63B3BB69-23CF-44E3-9099-C40C66FF867C}">
                  <a14:compatExt spid="_x0000_s54532"/>
                </a:ext>
                <a:ext uri="{FF2B5EF4-FFF2-40B4-BE49-F238E27FC236}">
                  <a16:creationId xmlns:a16="http://schemas.microsoft.com/office/drawing/2014/main" id="{00000000-0008-0000-0A00-00000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33" name="Check Box 261" hidden="1">
              <a:extLst>
                <a:ext uri="{63B3BB69-23CF-44E3-9099-C40C66FF867C}">
                  <a14:compatExt spid="_x0000_s54533"/>
                </a:ext>
                <a:ext uri="{FF2B5EF4-FFF2-40B4-BE49-F238E27FC236}">
                  <a16:creationId xmlns:a16="http://schemas.microsoft.com/office/drawing/2014/main" id="{00000000-0008-0000-0A00-00000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34" name="Check Box 262" hidden="1">
              <a:extLst>
                <a:ext uri="{63B3BB69-23CF-44E3-9099-C40C66FF867C}">
                  <a14:compatExt spid="_x0000_s54534"/>
                </a:ext>
                <a:ext uri="{FF2B5EF4-FFF2-40B4-BE49-F238E27FC236}">
                  <a16:creationId xmlns:a16="http://schemas.microsoft.com/office/drawing/2014/main" id="{00000000-0008-0000-0A00-00000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35" name="Check Box 263" hidden="1">
              <a:extLst>
                <a:ext uri="{63B3BB69-23CF-44E3-9099-C40C66FF867C}">
                  <a14:compatExt spid="_x0000_s54535"/>
                </a:ext>
                <a:ext uri="{FF2B5EF4-FFF2-40B4-BE49-F238E27FC236}">
                  <a16:creationId xmlns:a16="http://schemas.microsoft.com/office/drawing/2014/main" id="{00000000-0008-0000-0A00-00000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36" name="Check Box 264" hidden="1">
              <a:extLst>
                <a:ext uri="{63B3BB69-23CF-44E3-9099-C40C66FF867C}">
                  <a14:compatExt spid="_x0000_s54536"/>
                </a:ext>
                <a:ext uri="{FF2B5EF4-FFF2-40B4-BE49-F238E27FC236}">
                  <a16:creationId xmlns:a16="http://schemas.microsoft.com/office/drawing/2014/main" id="{00000000-0008-0000-0A00-00000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37" name="Check Box 265" hidden="1">
              <a:extLst>
                <a:ext uri="{63B3BB69-23CF-44E3-9099-C40C66FF867C}">
                  <a14:compatExt spid="_x0000_s54537"/>
                </a:ext>
                <a:ext uri="{FF2B5EF4-FFF2-40B4-BE49-F238E27FC236}">
                  <a16:creationId xmlns:a16="http://schemas.microsoft.com/office/drawing/2014/main" id="{00000000-0008-0000-0A00-00000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38" name="Check Box 266" hidden="1">
              <a:extLst>
                <a:ext uri="{63B3BB69-23CF-44E3-9099-C40C66FF867C}">
                  <a14:compatExt spid="_x0000_s54538"/>
                </a:ext>
                <a:ext uri="{FF2B5EF4-FFF2-40B4-BE49-F238E27FC236}">
                  <a16:creationId xmlns:a16="http://schemas.microsoft.com/office/drawing/2014/main" id="{00000000-0008-0000-0A00-00000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39" name="Check Box 267" hidden="1">
              <a:extLst>
                <a:ext uri="{63B3BB69-23CF-44E3-9099-C40C66FF867C}">
                  <a14:compatExt spid="_x0000_s54539"/>
                </a:ext>
                <a:ext uri="{FF2B5EF4-FFF2-40B4-BE49-F238E27FC236}">
                  <a16:creationId xmlns:a16="http://schemas.microsoft.com/office/drawing/2014/main" id="{00000000-0008-0000-0A00-00000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40" name="Check Box 268" hidden="1">
              <a:extLst>
                <a:ext uri="{63B3BB69-23CF-44E3-9099-C40C66FF867C}">
                  <a14:compatExt spid="_x0000_s54540"/>
                </a:ext>
                <a:ext uri="{FF2B5EF4-FFF2-40B4-BE49-F238E27FC236}">
                  <a16:creationId xmlns:a16="http://schemas.microsoft.com/office/drawing/2014/main" id="{00000000-0008-0000-0A00-00000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41" name="Check Box 269" hidden="1">
              <a:extLst>
                <a:ext uri="{63B3BB69-23CF-44E3-9099-C40C66FF867C}">
                  <a14:compatExt spid="_x0000_s54541"/>
                </a:ext>
                <a:ext uri="{FF2B5EF4-FFF2-40B4-BE49-F238E27FC236}">
                  <a16:creationId xmlns:a16="http://schemas.microsoft.com/office/drawing/2014/main" id="{00000000-0008-0000-0A00-00000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42" name="Check Box 270" hidden="1">
              <a:extLst>
                <a:ext uri="{63B3BB69-23CF-44E3-9099-C40C66FF867C}">
                  <a14:compatExt spid="_x0000_s54542"/>
                </a:ext>
                <a:ext uri="{FF2B5EF4-FFF2-40B4-BE49-F238E27FC236}">
                  <a16:creationId xmlns:a16="http://schemas.microsoft.com/office/drawing/2014/main" id="{00000000-0008-0000-0A00-00000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43" name="Check Box 271" hidden="1">
              <a:extLst>
                <a:ext uri="{63B3BB69-23CF-44E3-9099-C40C66FF867C}">
                  <a14:compatExt spid="_x0000_s54543"/>
                </a:ext>
                <a:ext uri="{FF2B5EF4-FFF2-40B4-BE49-F238E27FC236}">
                  <a16:creationId xmlns:a16="http://schemas.microsoft.com/office/drawing/2014/main" id="{00000000-0008-0000-0A00-00000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44" name="Check Box 272" hidden="1">
              <a:extLst>
                <a:ext uri="{63B3BB69-23CF-44E3-9099-C40C66FF867C}">
                  <a14:compatExt spid="_x0000_s54544"/>
                </a:ext>
                <a:ext uri="{FF2B5EF4-FFF2-40B4-BE49-F238E27FC236}">
                  <a16:creationId xmlns:a16="http://schemas.microsoft.com/office/drawing/2014/main" id="{00000000-0008-0000-0A00-00001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45" name="Check Box 273" hidden="1">
              <a:extLst>
                <a:ext uri="{63B3BB69-23CF-44E3-9099-C40C66FF867C}">
                  <a14:compatExt spid="_x0000_s54545"/>
                </a:ext>
                <a:ext uri="{FF2B5EF4-FFF2-40B4-BE49-F238E27FC236}">
                  <a16:creationId xmlns:a16="http://schemas.microsoft.com/office/drawing/2014/main" id="{00000000-0008-0000-0A00-00001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46" name="Check Box 274" hidden="1">
              <a:extLst>
                <a:ext uri="{63B3BB69-23CF-44E3-9099-C40C66FF867C}">
                  <a14:compatExt spid="_x0000_s54546"/>
                </a:ext>
                <a:ext uri="{FF2B5EF4-FFF2-40B4-BE49-F238E27FC236}">
                  <a16:creationId xmlns:a16="http://schemas.microsoft.com/office/drawing/2014/main" id="{00000000-0008-0000-0A00-00001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47" name="Check Box 275" hidden="1">
              <a:extLst>
                <a:ext uri="{63B3BB69-23CF-44E3-9099-C40C66FF867C}">
                  <a14:compatExt spid="_x0000_s54547"/>
                </a:ext>
                <a:ext uri="{FF2B5EF4-FFF2-40B4-BE49-F238E27FC236}">
                  <a16:creationId xmlns:a16="http://schemas.microsoft.com/office/drawing/2014/main" id="{00000000-0008-0000-0A00-00001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48" name="Check Box 276" hidden="1">
              <a:extLst>
                <a:ext uri="{63B3BB69-23CF-44E3-9099-C40C66FF867C}">
                  <a14:compatExt spid="_x0000_s54548"/>
                </a:ext>
                <a:ext uri="{FF2B5EF4-FFF2-40B4-BE49-F238E27FC236}">
                  <a16:creationId xmlns:a16="http://schemas.microsoft.com/office/drawing/2014/main" id="{00000000-0008-0000-0A00-00001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49" name="Check Box 277" hidden="1">
              <a:extLst>
                <a:ext uri="{63B3BB69-23CF-44E3-9099-C40C66FF867C}">
                  <a14:compatExt spid="_x0000_s54549"/>
                </a:ext>
                <a:ext uri="{FF2B5EF4-FFF2-40B4-BE49-F238E27FC236}">
                  <a16:creationId xmlns:a16="http://schemas.microsoft.com/office/drawing/2014/main" id="{00000000-0008-0000-0A00-00001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50" name="Check Box 278" hidden="1">
              <a:extLst>
                <a:ext uri="{63B3BB69-23CF-44E3-9099-C40C66FF867C}">
                  <a14:compatExt spid="_x0000_s54550"/>
                </a:ext>
                <a:ext uri="{FF2B5EF4-FFF2-40B4-BE49-F238E27FC236}">
                  <a16:creationId xmlns:a16="http://schemas.microsoft.com/office/drawing/2014/main" id="{00000000-0008-0000-0A00-00001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51" name="Check Box 279" hidden="1">
              <a:extLst>
                <a:ext uri="{63B3BB69-23CF-44E3-9099-C40C66FF867C}">
                  <a14:compatExt spid="_x0000_s54551"/>
                </a:ext>
                <a:ext uri="{FF2B5EF4-FFF2-40B4-BE49-F238E27FC236}">
                  <a16:creationId xmlns:a16="http://schemas.microsoft.com/office/drawing/2014/main" id="{00000000-0008-0000-0A00-00001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52" name="Check Box 280" hidden="1">
              <a:extLst>
                <a:ext uri="{63B3BB69-23CF-44E3-9099-C40C66FF867C}">
                  <a14:compatExt spid="_x0000_s54552"/>
                </a:ext>
                <a:ext uri="{FF2B5EF4-FFF2-40B4-BE49-F238E27FC236}">
                  <a16:creationId xmlns:a16="http://schemas.microsoft.com/office/drawing/2014/main" id="{00000000-0008-0000-0A00-00001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53" name="Check Box 281" hidden="1">
              <a:extLst>
                <a:ext uri="{63B3BB69-23CF-44E3-9099-C40C66FF867C}">
                  <a14:compatExt spid="_x0000_s54553"/>
                </a:ext>
                <a:ext uri="{FF2B5EF4-FFF2-40B4-BE49-F238E27FC236}">
                  <a16:creationId xmlns:a16="http://schemas.microsoft.com/office/drawing/2014/main" id="{00000000-0008-0000-0A00-00001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54" name="Check Box 282" hidden="1">
              <a:extLst>
                <a:ext uri="{63B3BB69-23CF-44E3-9099-C40C66FF867C}">
                  <a14:compatExt spid="_x0000_s54554"/>
                </a:ext>
                <a:ext uri="{FF2B5EF4-FFF2-40B4-BE49-F238E27FC236}">
                  <a16:creationId xmlns:a16="http://schemas.microsoft.com/office/drawing/2014/main" id="{00000000-0008-0000-0A00-00001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55" name="Check Box 283" hidden="1">
              <a:extLst>
                <a:ext uri="{63B3BB69-23CF-44E3-9099-C40C66FF867C}">
                  <a14:compatExt spid="_x0000_s54555"/>
                </a:ext>
                <a:ext uri="{FF2B5EF4-FFF2-40B4-BE49-F238E27FC236}">
                  <a16:creationId xmlns:a16="http://schemas.microsoft.com/office/drawing/2014/main" id="{00000000-0008-0000-0A00-00001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56" name="Check Box 284" hidden="1">
              <a:extLst>
                <a:ext uri="{63B3BB69-23CF-44E3-9099-C40C66FF867C}">
                  <a14:compatExt spid="_x0000_s54556"/>
                </a:ext>
                <a:ext uri="{FF2B5EF4-FFF2-40B4-BE49-F238E27FC236}">
                  <a16:creationId xmlns:a16="http://schemas.microsoft.com/office/drawing/2014/main" id="{00000000-0008-0000-0A00-00001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57" name="Check Box 285" hidden="1">
              <a:extLst>
                <a:ext uri="{63B3BB69-23CF-44E3-9099-C40C66FF867C}">
                  <a14:compatExt spid="_x0000_s54557"/>
                </a:ext>
                <a:ext uri="{FF2B5EF4-FFF2-40B4-BE49-F238E27FC236}">
                  <a16:creationId xmlns:a16="http://schemas.microsoft.com/office/drawing/2014/main" id="{00000000-0008-0000-0A00-00001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58" name="Check Box 286" hidden="1">
              <a:extLst>
                <a:ext uri="{63B3BB69-23CF-44E3-9099-C40C66FF867C}">
                  <a14:compatExt spid="_x0000_s54558"/>
                </a:ext>
                <a:ext uri="{FF2B5EF4-FFF2-40B4-BE49-F238E27FC236}">
                  <a16:creationId xmlns:a16="http://schemas.microsoft.com/office/drawing/2014/main" id="{00000000-0008-0000-0A00-00001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59" name="Check Box 287" hidden="1">
              <a:extLst>
                <a:ext uri="{63B3BB69-23CF-44E3-9099-C40C66FF867C}">
                  <a14:compatExt spid="_x0000_s54559"/>
                </a:ext>
                <a:ext uri="{FF2B5EF4-FFF2-40B4-BE49-F238E27FC236}">
                  <a16:creationId xmlns:a16="http://schemas.microsoft.com/office/drawing/2014/main" id="{00000000-0008-0000-0A00-00001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60" name="Check Box 288" hidden="1">
              <a:extLst>
                <a:ext uri="{63B3BB69-23CF-44E3-9099-C40C66FF867C}">
                  <a14:compatExt spid="_x0000_s54560"/>
                </a:ext>
                <a:ext uri="{FF2B5EF4-FFF2-40B4-BE49-F238E27FC236}">
                  <a16:creationId xmlns:a16="http://schemas.microsoft.com/office/drawing/2014/main" id="{00000000-0008-0000-0A00-00002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61" name="Check Box 289" hidden="1">
              <a:extLst>
                <a:ext uri="{63B3BB69-23CF-44E3-9099-C40C66FF867C}">
                  <a14:compatExt spid="_x0000_s54561"/>
                </a:ext>
                <a:ext uri="{FF2B5EF4-FFF2-40B4-BE49-F238E27FC236}">
                  <a16:creationId xmlns:a16="http://schemas.microsoft.com/office/drawing/2014/main" id="{00000000-0008-0000-0A00-00002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62" name="Check Box 290" hidden="1">
              <a:extLst>
                <a:ext uri="{63B3BB69-23CF-44E3-9099-C40C66FF867C}">
                  <a14:compatExt spid="_x0000_s54562"/>
                </a:ext>
                <a:ext uri="{FF2B5EF4-FFF2-40B4-BE49-F238E27FC236}">
                  <a16:creationId xmlns:a16="http://schemas.microsoft.com/office/drawing/2014/main" id="{00000000-0008-0000-0A00-00002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63" name="Check Box 291" hidden="1">
              <a:extLst>
                <a:ext uri="{63B3BB69-23CF-44E3-9099-C40C66FF867C}">
                  <a14:compatExt spid="_x0000_s54563"/>
                </a:ext>
                <a:ext uri="{FF2B5EF4-FFF2-40B4-BE49-F238E27FC236}">
                  <a16:creationId xmlns:a16="http://schemas.microsoft.com/office/drawing/2014/main" id="{00000000-0008-0000-0A00-00002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64" name="Check Box 292" hidden="1">
              <a:extLst>
                <a:ext uri="{63B3BB69-23CF-44E3-9099-C40C66FF867C}">
                  <a14:compatExt spid="_x0000_s54564"/>
                </a:ext>
                <a:ext uri="{FF2B5EF4-FFF2-40B4-BE49-F238E27FC236}">
                  <a16:creationId xmlns:a16="http://schemas.microsoft.com/office/drawing/2014/main" id="{00000000-0008-0000-0A00-00002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65" name="Check Box 293" hidden="1">
              <a:extLst>
                <a:ext uri="{63B3BB69-23CF-44E3-9099-C40C66FF867C}">
                  <a14:compatExt spid="_x0000_s54565"/>
                </a:ext>
                <a:ext uri="{FF2B5EF4-FFF2-40B4-BE49-F238E27FC236}">
                  <a16:creationId xmlns:a16="http://schemas.microsoft.com/office/drawing/2014/main" id="{00000000-0008-0000-0A00-00002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66" name="Check Box 294" hidden="1">
              <a:extLst>
                <a:ext uri="{63B3BB69-23CF-44E3-9099-C40C66FF867C}">
                  <a14:compatExt spid="_x0000_s54566"/>
                </a:ext>
                <a:ext uri="{FF2B5EF4-FFF2-40B4-BE49-F238E27FC236}">
                  <a16:creationId xmlns:a16="http://schemas.microsoft.com/office/drawing/2014/main" id="{00000000-0008-0000-0A00-00002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67" name="Check Box 295" hidden="1">
              <a:extLst>
                <a:ext uri="{63B3BB69-23CF-44E3-9099-C40C66FF867C}">
                  <a14:compatExt spid="_x0000_s54567"/>
                </a:ext>
                <a:ext uri="{FF2B5EF4-FFF2-40B4-BE49-F238E27FC236}">
                  <a16:creationId xmlns:a16="http://schemas.microsoft.com/office/drawing/2014/main" id="{00000000-0008-0000-0A00-00002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68" name="Check Box 296" hidden="1">
              <a:extLst>
                <a:ext uri="{63B3BB69-23CF-44E3-9099-C40C66FF867C}">
                  <a14:compatExt spid="_x0000_s54568"/>
                </a:ext>
                <a:ext uri="{FF2B5EF4-FFF2-40B4-BE49-F238E27FC236}">
                  <a16:creationId xmlns:a16="http://schemas.microsoft.com/office/drawing/2014/main" id="{00000000-0008-0000-0A00-00002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69" name="Check Box 297" hidden="1">
              <a:extLst>
                <a:ext uri="{63B3BB69-23CF-44E3-9099-C40C66FF867C}">
                  <a14:compatExt spid="_x0000_s54569"/>
                </a:ext>
                <a:ext uri="{FF2B5EF4-FFF2-40B4-BE49-F238E27FC236}">
                  <a16:creationId xmlns:a16="http://schemas.microsoft.com/office/drawing/2014/main" id="{00000000-0008-0000-0A00-00002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70" name="Check Box 298" hidden="1">
              <a:extLst>
                <a:ext uri="{63B3BB69-23CF-44E3-9099-C40C66FF867C}">
                  <a14:compatExt spid="_x0000_s54570"/>
                </a:ext>
                <a:ext uri="{FF2B5EF4-FFF2-40B4-BE49-F238E27FC236}">
                  <a16:creationId xmlns:a16="http://schemas.microsoft.com/office/drawing/2014/main" id="{00000000-0008-0000-0A00-00002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71" name="Check Box 299" hidden="1">
              <a:extLst>
                <a:ext uri="{63B3BB69-23CF-44E3-9099-C40C66FF867C}">
                  <a14:compatExt spid="_x0000_s54571"/>
                </a:ext>
                <a:ext uri="{FF2B5EF4-FFF2-40B4-BE49-F238E27FC236}">
                  <a16:creationId xmlns:a16="http://schemas.microsoft.com/office/drawing/2014/main" id="{00000000-0008-0000-0A00-00002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72" name="Check Box 300" hidden="1">
              <a:extLst>
                <a:ext uri="{63B3BB69-23CF-44E3-9099-C40C66FF867C}">
                  <a14:compatExt spid="_x0000_s54572"/>
                </a:ext>
                <a:ext uri="{FF2B5EF4-FFF2-40B4-BE49-F238E27FC236}">
                  <a16:creationId xmlns:a16="http://schemas.microsoft.com/office/drawing/2014/main" id="{00000000-0008-0000-0A00-00002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73" name="Check Box 301" hidden="1">
              <a:extLst>
                <a:ext uri="{63B3BB69-23CF-44E3-9099-C40C66FF867C}">
                  <a14:compatExt spid="_x0000_s54573"/>
                </a:ext>
                <a:ext uri="{FF2B5EF4-FFF2-40B4-BE49-F238E27FC236}">
                  <a16:creationId xmlns:a16="http://schemas.microsoft.com/office/drawing/2014/main" id="{00000000-0008-0000-0A00-00002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74" name="Check Box 302" hidden="1">
              <a:extLst>
                <a:ext uri="{63B3BB69-23CF-44E3-9099-C40C66FF867C}">
                  <a14:compatExt spid="_x0000_s54574"/>
                </a:ext>
                <a:ext uri="{FF2B5EF4-FFF2-40B4-BE49-F238E27FC236}">
                  <a16:creationId xmlns:a16="http://schemas.microsoft.com/office/drawing/2014/main" id="{00000000-0008-0000-0A00-00002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75" name="Check Box 303" hidden="1">
              <a:extLst>
                <a:ext uri="{63B3BB69-23CF-44E3-9099-C40C66FF867C}">
                  <a14:compatExt spid="_x0000_s54575"/>
                </a:ext>
                <a:ext uri="{FF2B5EF4-FFF2-40B4-BE49-F238E27FC236}">
                  <a16:creationId xmlns:a16="http://schemas.microsoft.com/office/drawing/2014/main" id="{00000000-0008-0000-0A00-00002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76" name="Check Box 304" hidden="1">
              <a:extLst>
                <a:ext uri="{63B3BB69-23CF-44E3-9099-C40C66FF867C}">
                  <a14:compatExt spid="_x0000_s54576"/>
                </a:ext>
                <a:ext uri="{FF2B5EF4-FFF2-40B4-BE49-F238E27FC236}">
                  <a16:creationId xmlns:a16="http://schemas.microsoft.com/office/drawing/2014/main" id="{00000000-0008-0000-0A00-00003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77" name="Check Box 305" hidden="1">
              <a:extLst>
                <a:ext uri="{63B3BB69-23CF-44E3-9099-C40C66FF867C}">
                  <a14:compatExt spid="_x0000_s54577"/>
                </a:ext>
                <a:ext uri="{FF2B5EF4-FFF2-40B4-BE49-F238E27FC236}">
                  <a16:creationId xmlns:a16="http://schemas.microsoft.com/office/drawing/2014/main" id="{00000000-0008-0000-0A00-00003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78" name="Check Box 306" hidden="1">
              <a:extLst>
                <a:ext uri="{63B3BB69-23CF-44E3-9099-C40C66FF867C}">
                  <a14:compatExt spid="_x0000_s54578"/>
                </a:ext>
                <a:ext uri="{FF2B5EF4-FFF2-40B4-BE49-F238E27FC236}">
                  <a16:creationId xmlns:a16="http://schemas.microsoft.com/office/drawing/2014/main" id="{00000000-0008-0000-0A00-00003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79" name="Check Box 307" hidden="1">
              <a:extLst>
                <a:ext uri="{63B3BB69-23CF-44E3-9099-C40C66FF867C}">
                  <a14:compatExt spid="_x0000_s54579"/>
                </a:ext>
                <a:ext uri="{FF2B5EF4-FFF2-40B4-BE49-F238E27FC236}">
                  <a16:creationId xmlns:a16="http://schemas.microsoft.com/office/drawing/2014/main" id="{00000000-0008-0000-0A00-00003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80" name="Check Box 308" hidden="1">
              <a:extLst>
                <a:ext uri="{63B3BB69-23CF-44E3-9099-C40C66FF867C}">
                  <a14:compatExt spid="_x0000_s54580"/>
                </a:ext>
                <a:ext uri="{FF2B5EF4-FFF2-40B4-BE49-F238E27FC236}">
                  <a16:creationId xmlns:a16="http://schemas.microsoft.com/office/drawing/2014/main" id="{00000000-0008-0000-0A00-00003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81" name="Check Box 309" hidden="1">
              <a:extLst>
                <a:ext uri="{63B3BB69-23CF-44E3-9099-C40C66FF867C}">
                  <a14:compatExt spid="_x0000_s54581"/>
                </a:ext>
                <a:ext uri="{FF2B5EF4-FFF2-40B4-BE49-F238E27FC236}">
                  <a16:creationId xmlns:a16="http://schemas.microsoft.com/office/drawing/2014/main" id="{00000000-0008-0000-0A00-00003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82" name="Check Box 310" hidden="1">
              <a:extLst>
                <a:ext uri="{63B3BB69-23CF-44E3-9099-C40C66FF867C}">
                  <a14:compatExt spid="_x0000_s54582"/>
                </a:ext>
                <a:ext uri="{FF2B5EF4-FFF2-40B4-BE49-F238E27FC236}">
                  <a16:creationId xmlns:a16="http://schemas.microsoft.com/office/drawing/2014/main" id="{00000000-0008-0000-0A00-00003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83" name="Check Box 311" hidden="1">
              <a:extLst>
                <a:ext uri="{63B3BB69-23CF-44E3-9099-C40C66FF867C}">
                  <a14:compatExt spid="_x0000_s54583"/>
                </a:ext>
                <a:ext uri="{FF2B5EF4-FFF2-40B4-BE49-F238E27FC236}">
                  <a16:creationId xmlns:a16="http://schemas.microsoft.com/office/drawing/2014/main" id="{00000000-0008-0000-0A00-00003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84" name="Check Box 312" hidden="1">
              <a:extLst>
                <a:ext uri="{63B3BB69-23CF-44E3-9099-C40C66FF867C}">
                  <a14:compatExt spid="_x0000_s54584"/>
                </a:ext>
                <a:ext uri="{FF2B5EF4-FFF2-40B4-BE49-F238E27FC236}">
                  <a16:creationId xmlns:a16="http://schemas.microsoft.com/office/drawing/2014/main" id="{00000000-0008-0000-0A00-00003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85" name="Check Box 313" hidden="1">
              <a:extLst>
                <a:ext uri="{63B3BB69-23CF-44E3-9099-C40C66FF867C}">
                  <a14:compatExt spid="_x0000_s54585"/>
                </a:ext>
                <a:ext uri="{FF2B5EF4-FFF2-40B4-BE49-F238E27FC236}">
                  <a16:creationId xmlns:a16="http://schemas.microsoft.com/office/drawing/2014/main" id="{00000000-0008-0000-0A00-00003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86" name="Check Box 314" hidden="1">
              <a:extLst>
                <a:ext uri="{63B3BB69-23CF-44E3-9099-C40C66FF867C}">
                  <a14:compatExt spid="_x0000_s54586"/>
                </a:ext>
                <a:ext uri="{FF2B5EF4-FFF2-40B4-BE49-F238E27FC236}">
                  <a16:creationId xmlns:a16="http://schemas.microsoft.com/office/drawing/2014/main" id="{00000000-0008-0000-0A00-00003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87" name="Check Box 315" hidden="1">
              <a:extLst>
                <a:ext uri="{63B3BB69-23CF-44E3-9099-C40C66FF867C}">
                  <a14:compatExt spid="_x0000_s54587"/>
                </a:ext>
                <a:ext uri="{FF2B5EF4-FFF2-40B4-BE49-F238E27FC236}">
                  <a16:creationId xmlns:a16="http://schemas.microsoft.com/office/drawing/2014/main" id="{00000000-0008-0000-0A00-00003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88" name="Check Box 316" hidden="1">
              <a:extLst>
                <a:ext uri="{63B3BB69-23CF-44E3-9099-C40C66FF867C}">
                  <a14:compatExt spid="_x0000_s54588"/>
                </a:ext>
                <a:ext uri="{FF2B5EF4-FFF2-40B4-BE49-F238E27FC236}">
                  <a16:creationId xmlns:a16="http://schemas.microsoft.com/office/drawing/2014/main" id="{00000000-0008-0000-0A00-00003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89" name="Check Box 317" hidden="1">
              <a:extLst>
                <a:ext uri="{63B3BB69-23CF-44E3-9099-C40C66FF867C}">
                  <a14:compatExt spid="_x0000_s54589"/>
                </a:ext>
                <a:ext uri="{FF2B5EF4-FFF2-40B4-BE49-F238E27FC236}">
                  <a16:creationId xmlns:a16="http://schemas.microsoft.com/office/drawing/2014/main" id="{00000000-0008-0000-0A00-00003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90" name="Check Box 318" hidden="1">
              <a:extLst>
                <a:ext uri="{63B3BB69-23CF-44E3-9099-C40C66FF867C}">
                  <a14:compatExt spid="_x0000_s54590"/>
                </a:ext>
                <a:ext uri="{FF2B5EF4-FFF2-40B4-BE49-F238E27FC236}">
                  <a16:creationId xmlns:a16="http://schemas.microsoft.com/office/drawing/2014/main" id="{00000000-0008-0000-0A00-00003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91" name="Check Box 319" hidden="1">
              <a:extLst>
                <a:ext uri="{63B3BB69-23CF-44E3-9099-C40C66FF867C}">
                  <a14:compatExt spid="_x0000_s54591"/>
                </a:ext>
                <a:ext uri="{FF2B5EF4-FFF2-40B4-BE49-F238E27FC236}">
                  <a16:creationId xmlns:a16="http://schemas.microsoft.com/office/drawing/2014/main" id="{00000000-0008-0000-0A00-00003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92" name="Check Box 320" hidden="1">
              <a:extLst>
                <a:ext uri="{63B3BB69-23CF-44E3-9099-C40C66FF867C}">
                  <a14:compatExt spid="_x0000_s54592"/>
                </a:ext>
                <a:ext uri="{FF2B5EF4-FFF2-40B4-BE49-F238E27FC236}">
                  <a16:creationId xmlns:a16="http://schemas.microsoft.com/office/drawing/2014/main" id="{00000000-0008-0000-0A00-00004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93" name="Check Box 321" hidden="1">
              <a:extLst>
                <a:ext uri="{63B3BB69-23CF-44E3-9099-C40C66FF867C}">
                  <a14:compatExt spid="_x0000_s54593"/>
                </a:ext>
                <a:ext uri="{FF2B5EF4-FFF2-40B4-BE49-F238E27FC236}">
                  <a16:creationId xmlns:a16="http://schemas.microsoft.com/office/drawing/2014/main" id="{00000000-0008-0000-0A00-00004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94" name="Check Box 322" hidden="1">
              <a:extLst>
                <a:ext uri="{63B3BB69-23CF-44E3-9099-C40C66FF867C}">
                  <a14:compatExt spid="_x0000_s54594"/>
                </a:ext>
                <a:ext uri="{FF2B5EF4-FFF2-40B4-BE49-F238E27FC236}">
                  <a16:creationId xmlns:a16="http://schemas.microsoft.com/office/drawing/2014/main" id="{00000000-0008-0000-0A00-00004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95" name="Check Box 323" hidden="1">
              <a:extLst>
                <a:ext uri="{63B3BB69-23CF-44E3-9099-C40C66FF867C}">
                  <a14:compatExt spid="_x0000_s54595"/>
                </a:ext>
                <a:ext uri="{FF2B5EF4-FFF2-40B4-BE49-F238E27FC236}">
                  <a16:creationId xmlns:a16="http://schemas.microsoft.com/office/drawing/2014/main" id="{00000000-0008-0000-0A00-00004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96" name="Check Box 324" hidden="1">
              <a:extLst>
                <a:ext uri="{63B3BB69-23CF-44E3-9099-C40C66FF867C}">
                  <a14:compatExt spid="_x0000_s54596"/>
                </a:ext>
                <a:ext uri="{FF2B5EF4-FFF2-40B4-BE49-F238E27FC236}">
                  <a16:creationId xmlns:a16="http://schemas.microsoft.com/office/drawing/2014/main" id="{00000000-0008-0000-0A00-00004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97" name="Check Box 325" hidden="1">
              <a:extLst>
                <a:ext uri="{63B3BB69-23CF-44E3-9099-C40C66FF867C}">
                  <a14:compatExt spid="_x0000_s54597"/>
                </a:ext>
                <a:ext uri="{FF2B5EF4-FFF2-40B4-BE49-F238E27FC236}">
                  <a16:creationId xmlns:a16="http://schemas.microsoft.com/office/drawing/2014/main" id="{00000000-0008-0000-0A00-00004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98" name="Check Box 326" hidden="1">
              <a:extLst>
                <a:ext uri="{63B3BB69-23CF-44E3-9099-C40C66FF867C}">
                  <a14:compatExt spid="_x0000_s54598"/>
                </a:ext>
                <a:ext uri="{FF2B5EF4-FFF2-40B4-BE49-F238E27FC236}">
                  <a16:creationId xmlns:a16="http://schemas.microsoft.com/office/drawing/2014/main" id="{00000000-0008-0000-0A00-00004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99" name="Check Box 327" hidden="1">
              <a:extLst>
                <a:ext uri="{63B3BB69-23CF-44E3-9099-C40C66FF867C}">
                  <a14:compatExt spid="_x0000_s54599"/>
                </a:ext>
                <a:ext uri="{FF2B5EF4-FFF2-40B4-BE49-F238E27FC236}">
                  <a16:creationId xmlns:a16="http://schemas.microsoft.com/office/drawing/2014/main" id="{00000000-0008-0000-0A00-00004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600" name="Check Box 328" hidden="1">
              <a:extLst>
                <a:ext uri="{63B3BB69-23CF-44E3-9099-C40C66FF867C}">
                  <a14:compatExt spid="_x0000_s54600"/>
                </a:ext>
                <a:ext uri="{FF2B5EF4-FFF2-40B4-BE49-F238E27FC236}">
                  <a16:creationId xmlns:a16="http://schemas.microsoft.com/office/drawing/2014/main" id="{00000000-0008-0000-0A00-00004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601" name="Check Box 329" hidden="1">
              <a:extLst>
                <a:ext uri="{63B3BB69-23CF-44E3-9099-C40C66FF867C}">
                  <a14:compatExt spid="_x0000_s54601"/>
                </a:ext>
                <a:ext uri="{FF2B5EF4-FFF2-40B4-BE49-F238E27FC236}">
                  <a16:creationId xmlns:a16="http://schemas.microsoft.com/office/drawing/2014/main" id="{00000000-0008-0000-0A00-00004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602" name="Check Box 330" hidden="1">
              <a:extLst>
                <a:ext uri="{63B3BB69-23CF-44E3-9099-C40C66FF867C}">
                  <a14:compatExt spid="_x0000_s54602"/>
                </a:ext>
                <a:ext uri="{FF2B5EF4-FFF2-40B4-BE49-F238E27FC236}">
                  <a16:creationId xmlns:a16="http://schemas.microsoft.com/office/drawing/2014/main" id="{00000000-0008-0000-0A00-00004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603" name="Check Box 331" hidden="1">
              <a:extLst>
                <a:ext uri="{63B3BB69-23CF-44E3-9099-C40C66FF867C}">
                  <a14:compatExt spid="_x0000_s54603"/>
                </a:ext>
                <a:ext uri="{FF2B5EF4-FFF2-40B4-BE49-F238E27FC236}">
                  <a16:creationId xmlns:a16="http://schemas.microsoft.com/office/drawing/2014/main" id="{00000000-0008-0000-0A00-00004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604" name="Check Box 332" hidden="1">
              <a:extLst>
                <a:ext uri="{63B3BB69-23CF-44E3-9099-C40C66FF867C}">
                  <a14:compatExt spid="_x0000_s54604"/>
                </a:ext>
                <a:ext uri="{FF2B5EF4-FFF2-40B4-BE49-F238E27FC236}">
                  <a16:creationId xmlns:a16="http://schemas.microsoft.com/office/drawing/2014/main" id="{00000000-0008-0000-0A00-00004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605" name="Check Box 333" hidden="1">
              <a:extLst>
                <a:ext uri="{63B3BB69-23CF-44E3-9099-C40C66FF867C}">
                  <a14:compatExt spid="_x0000_s54605"/>
                </a:ext>
                <a:ext uri="{FF2B5EF4-FFF2-40B4-BE49-F238E27FC236}">
                  <a16:creationId xmlns:a16="http://schemas.microsoft.com/office/drawing/2014/main" id="{00000000-0008-0000-0A00-00004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606" name="Check Box 334" hidden="1">
              <a:extLst>
                <a:ext uri="{63B3BB69-23CF-44E3-9099-C40C66FF867C}">
                  <a14:compatExt spid="_x0000_s54606"/>
                </a:ext>
                <a:ext uri="{FF2B5EF4-FFF2-40B4-BE49-F238E27FC236}">
                  <a16:creationId xmlns:a16="http://schemas.microsoft.com/office/drawing/2014/main" id="{00000000-0008-0000-0A00-00004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607" name="Check Box 335" hidden="1">
              <a:extLst>
                <a:ext uri="{63B3BB69-23CF-44E3-9099-C40C66FF867C}">
                  <a14:compatExt spid="_x0000_s54607"/>
                </a:ext>
                <a:ext uri="{FF2B5EF4-FFF2-40B4-BE49-F238E27FC236}">
                  <a16:creationId xmlns:a16="http://schemas.microsoft.com/office/drawing/2014/main" id="{00000000-0008-0000-0A00-00004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608" name="Check Box 336" hidden="1">
              <a:extLst>
                <a:ext uri="{63B3BB69-23CF-44E3-9099-C40C66FF867C}">
                  <a14:compatExt spid="_x0000_s54608"/>
                </a:ext>
                <a:ext uri="{FF2B5EF4-FFF2-40B4-BE49-F238E27FC236}">
                  <a16:creationId xmlns:a16="http://schemas.microsoft.com/office/drawing/2014/main" id="{00000000-0008-0000-0A00-00005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609" name="Check Box 337" hidden="1">
              <a:extLst>
                <a:ext uri="{63B3BB69-23CF-44E3-9099-C40C66FF867C}">
                  <a14:compatExt spid="_x0000_s54609"/>
                </a:ext>
                <a:ext uri="{FF2B5EF4-FFF2-40B4-BE49-F238E27FC236}">
                  <a16:creationId xmlns:a16="http://schemas.microsoft.com/office/drawing/2014/main" id="{00000000-0008-0000-0A00-00005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610" name="Check Box 338" hidden="1">
              <a:extLst>
                <a:ext uri="{63B3BB69-23CF-44E3-9099-C40C66FF867C}">
                  <a14:compatExt spid="_x0000_s54610"/>
                </a:ext>
                <a:ext uri="{FF2B5EF4-FFF2-40B4-BE49-F238E27FC236}">
                  <a16:creationId xmlns:a16="http://schemas.microsoft.com/office/drawing/2014/main" id="{00000000-0008-0000-0A00-00005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11" name="Check Box 339" hidden="1">
              <a:extLst>
                <a:ext uri="{63B3BB69-23CF-44E3-9099-C40C66FF867C}">
                  <a14:compatExt spid="_x0000_s54611"/>
                </a:ext>
                <a:ext uri="{FF2B5EF4-FFF2-40B4-BE49-F238E27FC236}">
                  <a16:creationId xmlns:a16="http://schemas.microsoft.com/office/drawing/2014/main" id="{00000000-0008-0000-0A00-00005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12" name="Check Box 340" hidden="1">
              <a:extLst>
                <a:ext uri="{63B3BB69-23CF-44E3-9099-C40C66FF867C}">
                  <a14:compatExt spid="_x0000_s54612"/>
                </a:ext>
                <a:ext uri="{FF2B5EF4-FFF2-40B4-BE49-F238E27FC236}">
                  <a16:creationId xmlns:a16="http://schemas.microsoft.com/office/drawing/2014/main" id="{00000000-0008-0000-0A00-00005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13" name="Check Box 341" hidden="1">
              <a:extLst>
                <a:ext uri="{63B3BB69-23CF-44E3-9099-C40C66FF867C}">
                  <a14:compatExt spid="_x0000_s54613"/>
                </a:ext>
                <a:ext uri="{FF2B5EF4-FFF2-40B4-BE49-F238E27FC236}">
                  <a16:creationId xmlns:a16="http://schemas.microsoft.com/office/drawing/2014/main" id="{00000000-0008-0000-0A00-00005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14" name="Check Box 342" hidden="1">
              <a:extLst>
                <a:ext uri="{63B3BB69-23CF-44E3-9099-C40C66FF867C}">
                  <a14:compatExt spid="_x0000_s54614"/>
                </a:ext>
                <a:ext uri="{FF2B5EF4-FFF2-40B4-BE49-F238E27FC236}">
                  <a16:creationId xmlns:a16="http://schemas.microsoft.com/office/drawing/2014/main" id="{00000000-0008-0000-0A00-00005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15" name="Check Box 343" hidden="1">
              <a:extLst>
                <a:ext uri="{63B3BB69-23CF-44E3-9099-C40C66FF867C}">
                  <a14:compatExt spid="_x0000_s54615"/>
                </a:ext>
                <a:ext uri="{FF2B5EF4-FFF2-40B4-BE49-F238E27FC236}">
                  <a16:creationId xmlns:a16="http://schemas.microsoft.com/office/drawing/2014/main" id="{00000000-0008-0000-0A00-00005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16" name="Check Box 344" hidden="1">
              <a:extLst>
                <a:ext uri="{63B3BB69-23CF-44E3-9099-C40C66FF867C}">
                  <a14:compatExt spid="_x0000_s54616"/>
                </a:ext>
                <a:ext uri="{FF2B5EF4-FFF2-40B4-BE49-F238E27FC236}">
                  <a16:creationId xmlns:a16="http://schemas.microsoft.com/office/drawing/2014/main" id="{00000000-0008-0000-0A00-00005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17" name="Check Box 345" hidden="1">
              <a:extLst>
                <a:ext uri="{63B3BB69-23CF-44E3-9099-C40C66FF867C}">
                  <a14:compatExt spid="_x0000_s54617"/>
                </a:ext>
                <a:ext uri="{FF2B5EF4-FFF2-40B4-BE49-F238E27FC236}">
                  <a16:creationId xmlns:a16="http://schemas.microsoft.com/office/drawing/2014/main" id="{00000000-0008-0000-0A00-00005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18" name="Check Box 346" hidden="1">
              <a:extLst>
                <a:ext uri="{63B3BB69-23CF-44E3-9099-C40C66FF867C}">
                  <a14:compatExt spid="_x0000_s54618"/>
                </a:ext>
                <a:ext uri="{FF2B5EF4-FFF2-40B4-BE49-F238E27FC236}">
                  <a16:creationId xmlns:a16="http://schemas.microsoft.com/office/drawing/2014/main" id="{00000000-0008-0000-0A00-00005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19" name="Check Box 347" hidden="1">
              <a:extLst>
                <a:ext uri="{63B3BB69-23CF-44E3-9099-C40C66FF867C}">
                  <a14:compatExt spid="_x0000_s54619"/>
                </a:ext>
                <a:ext uri="{FF2B5EF4-FFF2-40B4-BE49-F238E27FC236}">
                  <a16:creationId xmlns:a16="http://schemas.microsoft.com/office/drawing/2014/main" id="{00000000-0008-0000-0A00-00005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20" name="Check Box 348" hidden="1">
              <a:extLst>
                <a:ext uri="{63B3BB69-23CF-44E3-9099-C40C66FF867C}">
                  <a14:compatExt spid="_x0000_s54620"/>
                </a:ext>
                <a:ext uri="{FF2B5EF4-FFF2-40B4-BE49-F238E27FC236}">
                  <a16:creationId xmlns:a16="http://schemas.microsoft.com/office/drawing/2014/main" id="{00000000-0008-0000-0A00-00005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21" name="Check Box 349" hidden="1">
              <a:extLst>
                <a:ext uri="{63B3BB69-23CF-44E3-9099-C40C66FF867C}">
                  <a14:compatExt spid="_x0000_s54621"/>
                </a:ext>
                <a:ext uri="{FF2B5EF4-FFF2-40B4-BE49-F238E27FC236}">
                  <a16:creationId xmlns:a16="http://schemas.microsoft.com/office/drawing/2014/main" id="{00000000-0008-0000-0A00-00005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22" name="Check Box 350" hidden="1">
              <a:extLst>
                <a:ext uri="{63B3BB69-23CF-44E3-9099-C40C66FF867C}">
                  <a14:compatExt spid="_x0000_s54622"/>
                </a:ext>
                <a:ext uri="{FF2B5EF4-FFF2-40B4-BE49-F238E27FC236}">
                  <a16:creationId xmlns:a16="http://schemas.microsoft.com/office/drawing/2014/main" id="{00000000-0008-0000-0A00-00005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23" name="Check Box 351" hidden="1">
              <a:extLst>
                <a:ext uri="{63B3BB69-23CF-44E3-9099-C40C66FF867C}">
                  <a14:compatExt spid="_x0000_s54623"/>
                </a:ext>
                <a:ext uri="{FF2B5EF4-FFF2-40B4-BE49-F238E27FC236}">
                  <a16:creationId xmlns:a16="http://schemas.microsoft.com/office/drawing/2014/main" id="{00000000-0008-0000-0A00-00005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24" name="Check Box 352" hidden="1">
              <a:extLst>
                <a:ext uri="{63B3BB69-23CF-44E3-9099-C40C66FF867C}">
                  <a14:compatExt spid="_x0000_s54624"/>
                </a:ext>
                <a:ext uri="{FF2B5EF4-FFF2-40B4-BE49-F238E27FC236}">
                  <a16:creationId xmlns:a16="http://schemas.microsoft.com/office/drawing/2014/main" id="{00000000-0008-0000-0A00-00006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25" name="Check Box 353" hidden="1">
              <a:extLst>
                <a:ext uri="{63B3BB69-23CF-44E3-9099-C40C66FF867C}">
                  <a14:compatExt spid="_x0000_s54625"/>
                </a:ext>
                <a:ext uri="{FF2B5EF4-FFF2-40B4-BE49-F238E27FC236}">
                  <a16:creationId xmlns:a16="http://schemas.microsoft.com/office/drawing/2014/main" id="{00000000-0008-0000-0A00-00006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26" name="Check Box 354" hidden="1">
              <a:extLst>
                <a:ext uri="{63B3BB69-23CF-44E3-9099-C40C66FF867C}">
                  <a14:compatExt spid="_x0000_s54626"/>
                </a:ext>
                <a:ext uri="{FF2B5EF4-FFF2-40B4-BE49-F238E27FC236}">
                  <a16:creationId xmlns:a16="http://schemas.microsoft.com/office/drawing/2014/main" id="{00000000-0008-0000-0A00-00006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27" name="Check Box 355" hidden="1">
              <a:extLst>
                <a:ext uri="{63B3BB69-23CF-44E3-9099-C40C66FF867C}">
                  <a14:compatExt spid="_x0000_s54627"/>
                </a:ext>
                <a:ext uri="{FF2B5EF4-FFF2-40B4-BE49-F238E27FC236}">
                  <a16:creationId xmlns:a16="http://schemas.microsoft.com/office/drawing/2014/main" id="{00000000-0008-0000-0A00-00006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28" name="Check Box 356" hidden="1">
              <a:extLst>
                <a:ext uri="{63B3BB69-23CF-44E3-9099-C40C66FF867C}">
                  <a14:compatExt spid="_x0000_s54628"/>
                </a:ext>
                <a:ext uri="{FF2B5EF4-FFF2-40B4-BE49-F238E27FC236}">
                  <a16:creationId xmlns:a16="http://schemas.microsoft.com/office/drawing/2014/main" id="{00000000-0008-0000-0A00-00006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29" name="Check Box 357" hidden="1">
              <a:extLst>
                <a:ext uri="{63B3BB69-23CF-44E3-9099-C40C66FF867C}">
                  <a14:compatExt spid="_x0000_s54629"/>
                </a:ext>
                <a:ext uri="{FF2B5EF4-FFF2-40B4-BE49-F238E27FC236}">
                  <a16:creationId xmlns:a16="http://schemas.microsoft.com/office/drawing/2014/main" id="{00000000-0008-0000-0A00-00006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30" name="Check Box 358" hidden="1">
              <a:extLst>
                <a:ext uri="{63B3BB69-23CF-44E3-9099-C40C66FF867C}">
                  <a14:compatExt spid="_x0000_s54630"/>
                </a:ext>
                <a:ext uri="{FF2B5EF4-FFF2-40B4-BE49-F238E27FC236}">
                  <a16:creationId xmlns:a16="http://schemas.microsoft.com/office/drawing/2014/main" id="{00000000-0008-0000-0A00-00006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31" name="Check Box 359" hidden="1">
              <a:extLst>
                <a:ext uri="{63B3BB69-23CF-44E3-9099-C40C66FF867C}">
                  <a14:compatExt spid="_x0000_s54631"/>
                </a:ext>
                <a:ext uri="{FF2B5EF4-FFF2-40B4-BE49-F238E27FC236}">
                  <a16:creationId xmlns:a16="http://schemas.microsoft.com/office/drawing/2014/main" id="{00000000-0008-0000-0A00-00006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32" name="Check Box 360" hidden="1">
              <a:extLst>
                <a:ext uri="{63B3BB69-23CF-44E3-9099-C40C66FF867C}">
                  <a14:compatExt spid="_x0000_s54632"/>
                </a:ext>
                <a:ext uri="{FF2B5EF4-FFF2-40B4-BE49-F238E27FC236}">
                  <a16:creationId xmlns:a16="http://schemas.microsoft.com/office/drawing/2014/main" id="{00000000-0008-0000-0A00-00006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33" name="Check Box 361" hidden="1">
              <a:extLst>
                <a:ext uri="{63B3BB69-23CF-44E3-9099-C40C66FF867C}">
                  <a14:compatExt spid="_x0000_s54633"/>
                </a:ext>
                <a:ext uri="{FF2B5EF4-FFF2-40B4-BE49-F238E27FC236}">
                  <a16:creationId xmlns:a16="http://schemas.microsoft.com/office/drawing/2014/main" id="{00000000-0008-0000-0A00-00006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34" name="Check Box 362" hidden="1">
              <a:extLst>
                <a:ext uri="{63B3BB69-23CF-44E3-9099-C40C66FF867C}">
                  <a14:compatExt spid="_x0000_s54634"/>
                </a:ext>
                <a:ext uri="{FF2B5EF4-FFF2-40B4-BE49-F238E27FC236}">
                  <a16:creationId xmlns:a16="http://schemas.microsoft.com/office/drawing/2014/main" id="{00000000-0008-0000-0A00-00006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35" name="Check Box 363" hidden="1">
              <a:extLst>
                <a:ext uri="{63B3BB69-23CF-44E3-9099-C40C66FF867C}">
                  <a14:compatExt spid="_x0000_s54635"/>
                </a:ext>
                <a:ext uri="{FF2B5EF4-FFF2-40B4-BE49-F238E27FC236}">
                  <a16:creationId xmlns:a16="http://schemas.microsoft.com/office/drawing/2014/main" id="{00000000-0008-0000-0A00-00006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36" name="Check Box 364" hidden="1">
              <a:extLst>
                <a:ext uri="{63B3BB69-23CF-44E3-9099-C40C66FF867C}">
                  <a14:compatExt spid="_x0000_s54636"/>
                </a:ext>
                <a:ext uri="{FF2B5EF4-FFF2-40B4-BE49-F238E27FC236}">
                  <a16:creationId xmlns:a16="http://schemas.microsoft.com/office/drawing/2014/main" id="{00000000-0008-0000-0A00-00006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37" name="Check Box 365" hidden="1">
              <a:extLst>
                <a:ext uri="{63B3BB69-23CF-44E3-9099-C40C66FF867C}">
                  <a14:compatExt spid="_x0000_s54637"/>
                </a:ext>
                <a:ext uri="{FF2B5EF4-FFF2-40B4-BE49-F238E27FC236}">
                  <a16:creationId xmlns:a16="http://schemas.microsoft.com/office/drawing/2014/main" id="{00000000-0008-0000-0A00-00006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38" name="Check Box 366" hidden="1">
              <a:extLst>
                <a:ext uri="{63B3BB69-23CF-44E3-9099-C40C66FF867C}">
                  <a14:compatExt spid="_x0000_s54638"/>
                </a:ext>
                <a:ext uri="{FF2B5EF4-FFF2-40B4-BE49-F238E27FC236}">
                  <a16:creationId xmlns:a16="http://schemas.microsoft.com/office/drawing/2014/main" id="{00000000-0008-0000-0A00-00006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39" name="Check Box 367" hidden="1">
              <a:extLst>
                <a:ext uri="{63B3BB69-23CF-44E3-9099-C40C66FF867C}">
                  <a14:compatExt spid="_x0000_s54639"/>
                </a:ext>
                <a:ext uri="{FF2B5EF4-FFF2-40B4-BE49-F238E27FC236}">
                  <a16:creationId xmlns:a16="http://schemas.microsoft.com/office/drawing/2014/main" id="{00000000-0008-0000-0A00-00006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40" name="Check Box 368" hidden="1">
              <a:extLst>
                <a:ext uri="{63B3BB69-23CF-44E3-9099-C40C66FF867C}">
                  <a14:compatExt spid="_x0000_s54640"/>
                </a:ext>
                <a:ext uri="{FF2B5EF4-FFF2-40B4-BE49-F238E27FC236}">
                  <a16:creationId xmlns:a16="http://schemas.microsoft.com/office/drawing/2014/main" id="{00000000-0008-0000-0A00-00007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41" name="Check Box 369" hidden="1">
              <a:extLst>
                <a:ext uri="{63B3BB69-23CF-44E3-9099-C40C66FF867C}">
                  <a14:compatExt spid="_x0000_s54641"/>
                </a:ext>
                <a:ext uri="{FF2B5EF4-FFF2-40B4-BE49-F238E27FC236}">
                  <a16:creationId xmlns:a16="http://schemas.microsoft.com/office/drawing/2014/main" id="{00000000-0008-0000-0A00-00007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42" name="Check Box 370" hidden="1">
              <a:extLst>
                <a:ext uri="{63B3BB69-23CF-44E3-9099-C40C66FF867C}">
                  <a14:compatExt spid="_x0000_s54642"/>
                </a:ext>
                <a:ext uri="{FF2B5EF4-FFF2-40B4-BE49-F238E27FC236}">
                  <a16:creationId xmlns:a16="http://schemas.microsoft.com/office/drawing/2014/main" id="{00000000-0008-0000-0A00-00007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43" name="Check Box 371" hidden="1">
              <a:extLst>
                <a:ext uri="{63B3BB69-23CF-44E3-9099-C40C66FF867C}">
                  <a14:compatExt spid="_x0000_s54643"/>
                </a:ext>
                <a:ext uri="{FF2B5EF4-FFF2-40B4-BE49-F238E27FC236}">
                  <a16:creationId xmlns:a16="http://schemas.microsoft.com/office/drawing/2014/main" id="{00000000-0008-0000-0A00-00007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44" name="Check Box 372" hidden="1">
              <a:extLst>
                <a:ext uri="{63B3BB69-23CF-44E3-9099-C40C66FF867C}">
                  <a14:compatExt spid="_x0000_s54644"/>
                </a:ext>
                <a:ext uri="{FF2B5EF4-FFF2-40B4-BE49-F238E27FC236}">
                  <a16:creationId xmlns:a16="http://schemas.microsoft.com/office/drawing/2014/main" id="{00000000-0008-0000-0A00-00007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45" name="Check Box 373" hidden="1">
              <a:extLst>
                <a:ext uri="{63B3BB69-23CF-44E3-9099-C40C66FF867C}">
                  <a14:compatExt spid="_x0000_s54645"/>
                </a:ext>
                <a:ext uri="{FF2B5EF4-FFF2-40B4-BE49-F238E27FC236}">
                  <a16:creationId xmlns:a16="http://schemas.microsoft.com/office/drawing/2014/main" id="{00000000-0008-0000-0A00-00007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46" name="Check Box 374" hidden="1">
              <a:extLst>
                <a:ext uri="{63B3BB69-23CF-44E3-9099-C40C66FF867C}">
                  <a14:compatExt spid="_x0000_s54646"/>
                </a:ext>
                <a:ext uri="{FF2B5EF4-FFF2-40B4-BE49-F238E27FC236}">
                  <a16:creationId xmlns:a16="http://schemas.microsoft.com/office/drawing/2014/main" id="{00000000-0008-0000-0A00-00007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47" name="Check Box 375" hidden="1">
              <a:extLst>
                <a:ext uri="{63B3BB69-23CF-44E3-9099-C40C66FF867C}">
                  <a14:compatExt spid="_x0000_s54647"/>
                </a:ext>
                <a:ext uri="{FF2B5EF4-FFF2-40B4-BE49-F238E27FC236}">
                  <a16:creationId xmlns:a16="http://schemas.microsoft.com/office/drawing/2014/main" id="{00000000-0008-0000-0A00-00007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48" name="Check Box 376" hidden="1">
              <a:extLst>
                <a:ext uri="{63B3BB69-23CF-44E3-9099-C40C66FF867C}">
                  <a14:compatExt spid="_x0000_s54648"/>
                </a:ext>
                <a:ext uri="{FF2B5EF4-FFF2-40B4-BE49-F238E27FC236}">
                  <a16:creationId xmlns:a16="http://schemas.microsoft.com/office/drawing/2014/main" id="{00000000-0008-0000-0A00-00007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49" name="Check Box 377" hidden="1">
              <a:extLst>
                <a:ext uri="{63B3BB69-23CF-44E3-9099-C40C66FF867C}">
                  <a14:compatExt spid="_x0000_s54649"/>
                </a:ext>
                <a:ext uri="{FF2B5EF4-FFF2-40B4-BE49-F238E27FC236}">
                  <a16:creationId xmlns:a16="http://schemas.microsoft.com/office/drawing/2014/main" id="{00000000-0008-0000-0A00-00007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50" name="Check Box 378" hidden="1">
              <a:extLst>
                <a:ext uri="{63B3BB69-23CF-44E3-9099-C40C66FF867C}">
                  <a14:compatExt spid="_x0000_s54650"/>
                </a:ext>
                <a:ext uri="{FF2B5EF4-FFF2-40B4-BE49-F238E27FC236}">
                  <a16:creationId xmlns:a16="http://schemas.microsoft.com/office/drawing/2014/main" id="{00000000-0008-0000-0A00-00007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51" name="Check Box 379" hidden="1">
              <a:extLst>
                <a:ext uri="{63B3BB69-23CF-44E3-9099-C40C66FF867C}">
                  <a14:compatExt spid="_x0000_s54651"/>
                </a:ext>
                <a:ext uri="{FF2B5EF4-FFF2-40B4-BE49-F238E27FC236}">
                  <a16:creationId xmlns:a16="http://schemas.microsoft.com/office/drawing/2014/main" id="{00000000-0008-0000-0A00-00007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52" name="Check Box 380" hidden="1">
              <a:extLst>
                <a:ext uri="{63B3BB69-23CF-44E3-9099-C40C66FF867C}">
                  <a14:compatExt spid="_x0000_s54652"/>
                </a:ext>
                <a:ext uri="{FF2B5EF4-FFF2-40B4-BE49-F238E27FC236}">
                  <a16:creationId xmlns:a16="http://schemas.microsoft.com/office/drawing/2014/main" id="{00000000-0008-0000-0A00-00007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53" name="Check Box 381" hidden="1">
              <a:extLst>
                <a:ext uri="{63B3BB69-23CF-44E3-9099-C40C66FF867C}">
                  <a14:compatExt spid="_x0000_s54653"/>
                </a:ext>
                <a:ext uri="{FF2B5EF4-FFF2-40B4-BE49-F238E27FC236}">
                  <a16:creationId xmlns:a16="http://schemas.microsoft.com/office/drawing/2014/main" id="{00000000-0008-0000-0A00-00007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54" name="Check Box 382" hidden="1">
              <a:extLst>
                <a:ext uri="{63B3BB69-23CF-44E3-9099-C40C66FF867C}">
                  <a14:compatExt spid="_x0000_s54654"/>
                </a:ext>
                <a:ext uri="{FF2B5EF4-FFF2-40B4-BE49-F238E27FC236}">
                  <a16:creationId xmlns:a16="http://schemas.microsoft.com/office/drawing/2014/main" id="{00000000-0008-0000-0A00-00007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55" name="Check Box 383" hidden="1">
              <a:extLst>
                <a:ext uri="{63B3BB69-23CF-44E3-9099-C40C66FF867C}">
                  <a14:compatExt spid="_x0000_s54655"/>
                </a:ext>
                <a:ext uri="{FF2B5EF4-FFF2-40B4-BE49-F238E27FC236}">
                  <a16:creationId xmlns:a16="http://schemas.microsoft.com/office/drawing/2014/main" id="{00000000-0008-0000-0A00-00007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56" name="Check Box 384" hidden="1">
              <a:extLst>
                <a:ext uri="{63B3BB69-23CF-44E3-9099-C40C66FF867C}">
                  <a14:compatExt spid="_x0000_s54656"/>
                </a:ext>
                <a:ext uri="{FF2B5EF4-FFF2-40B4-BE49-F238E27FC236}">
                  <a16:creationId xmlns:a16="http://schemas.microsoft.com/office/drawing/2014/main" id="{00000000-0008-0000-0A00-00008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57" name="Check Box 385" hidden="1">
              <a:extLst>
                <a:ext uri="{63B3BB69-23CF-44E3-9099-C40C66FF867C}">
                  <a14:compatExt spid="_x0000_s54657"/>
                </a:ext>
                <a:ext uri="{FF2B5EF4-FFF2-40B4-BE49-F238E27FC236}">
                  <a16:creationId xmlns:a16="http://schemas.microsoft.com/office/drawing/2014/main" id="{00000000-0008-0000-0A00-00008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58" name="Check Box 386" hidden="1">
              <a:extLst>
                <a:ext uri="{63B3BB69-23CF-44E3-9099-C40C66FF867C}">
                  <a14:compatExt spid="_x0000_s54658"/>
                </a:ext>
                <a:ext uri="{FF2B5EF4-FFF2-40B4-BE49-F238E27FC236}">
                  <a16:creationId xmlns:a16="http://schemas.microsoft.com/office/drawing/2014/main" id="{00000000-0008-0000-0A00-00008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59" name="Check Box 387" hidden="1">
              <a:extLst>
                <a:ext uri="{63B3BB69-23CF-44E3-9099-C40C66FF867C}">
                  <a14:compatExt spid="_x0000_s54659"/>
                </a:ext>
                <a:ext uri="{FF2B5EF4-FFF2-40B4-BE49-F238E27FC236}">
                  <a16:creationId xmlns:a16="http://schemas.microsoft.com/office/drawing/2014/main" id="{00000000-0008-0000-0A00-00008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60" name="Check Box 388" hidden="1">
              <a:extLst>
                <a:ext uri="{63B3BB69-23CF-44E3-9099-C40C66FF867C}">
                  <a14:compatExt spid="_x0000_s54660"/>
                </a:ext>
                <a:ext uri="{FF2B5EF4-FFF2-40B4-BE49-F238E27FC236}">
                  <a16:creationId xmlns:a16="http://schemas.microsoft.com/office/drawing/2014/main" id="{00000000-0008-0000-0A00-00008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61" name="Check Box 389" hidden="1">
              <a:extLst>
                <a:ext uri="{63B3BB69-23CF-44E3-9099-C40C66FF867C}">
                  <a14:compatExt spid="_x0000_s54661"/>
                </a:ext>
                <a:ext uri="{FF2B5EF4-FFF2-40B4-BE49-F238E27FC236}">
                  <a16:creationId xmlns:a16="http://schemas.microsoft.com/office/drawing/2014/main" id="{00000000-0008-0000-0A00-00008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62" name="Check Box 390" hidden="1">
              <a:extLst>
                <a:ext uri="{63B3BB69-23CF-44E3-9099-C40C66FF867C}">
                  <a14:compatExt spid="_x0000_s54662"/>
                </a:ext>
                <a:ext uri="{FF2B5EF4-FFF2-40B4-BE49-F238E27FC236}">
                  <a16:creationId xmlns:a16="http://schemas.microsoft.com/office/drawing/2014/main" id="{00000000-0008-0000-0A00-00008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63" name="Check Box 391" hidden="1">
              <a:extLst>
                <a:ext uri="{63B3BB69-23CF-44E3-9099-C40C66FF867C}">
                  <a14:compatExt spid="_x0000_s54663"/>
                </a:ext>
                <a:ext uri="{FF2B5EF4-FFF2-40B4-BE49-F238E27FC236}">
                  <a16:creationId xmlns:a16="http://schemas.microsoft.com/office/drawing/2014/main" id="{00000000-0008-0000-0A00-00008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64" name="Check Box 392" hidden="1">
              <a:extLst>
                <a:ext uri="{63B3BB69-23CF-44E3-9099-C40C66FF867C}">
                  <a14:compatExt spid="_x0000_s54664"/>
                </a:ext>
                <a:ext uri="{FF2B5EF4-FFF2-40B4-BE49-F238E27FC236}">
                  <a16:creationId xmlns:a16="http://schemas.microsoft.com/office/drawing/2014/main" id="{00000000-0008-0000-0A00-00008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65" name="Check Box 393" hidden="1">
              <a:extLst>
                <a:ext uri="{63B3BB69-23CF-44E3-9099-C40C66FF867C}">
                  <a14:compatExt spid="_x0000_s54665"/>
                </a:ext>
                <a:ext uri="{FF2B5EF4-FFF2-40B4-BE49-F238E27FC236}">
                  <a16:creationId xmlns:a16="http://schemas.microsoft.com/office/drawing/2014/main" id="{00000000-0008-0000-0A00-00008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66" name="Check Box 394" hidden="1">
              <a:extLst>
                <a:ext uri="{63B3BB69-23CF-44E3-9099-C40C66FF867C}">
                  <a14:compatExt spid="_x0000_s54666"/>
                </a:ext>
                <a:ext uri="{FF2B5EF4-FFF2-40B4-BE49-F238E27FC236}">
                  <a16:creationId xmlns:a16="http://schemas.microsoft.com/office/drawing/2014/main" id="{00000000-0008-0000-0A00-00008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67" name="Check Box 395" hidden="1">
              <a:extLst>
                <a:ext uri="{63B3BB69-23CF-44E3-9099-C40C66FF867C}">
                  <a14:compatExt spid="_x0000_s54667"/>
                </a:ext>
                <a:ext uri="{FF2B5EF4-FFF2-40B4-BE49-F238E27FC236}">
                  <a16:creationId xmlns:a16="http://schemas.microsoft.com/office/drawing/2014/main" id="{00000000-0008-0000-0A00-00008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68" name="Check Box 396" hidden="1">
              <a:extLst>
                <a:ext uri="{63B3BB69-23CF-44E3-9099-C40C66FF867C}">
                  <a14:compatExt spid="_x0000_s54668"/>
                </a:ext>
                <a:ext uri="{FF2B5EF4-FFF2-40B4-BE49-F238E27FC236}">
                  <a16:creationId xmlns:a16="http://schemas.microsoft.com/office/drawing/2014/main" id="{00000000-0008-0000-0A00-00008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69" name="Check Box 397" hidden="1">
              <a:extLst>
                <a:ext uri="{63B3BB69-23CF-44E3-9099-C40C66FF867C}">
                  <a14:compatExt spid="_x0000_s54669"/>
                </a:ext>
                <a:ext uri="{FF2B5EF4-FFF2-40B4-BE49-F238E27FC236}">
                  <a16:creationId xmlns:a16="http://schemas.microsoft.com/office/drawing/2014/main" id="{00000000-0008-0000-0A00-00008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70" name="Check Box 398" hidden="1">
              <a:extLst>
                <a:ext uri="{63B3BB69-23CF-44E3-9099-C40C66FF867C}">
                  <a14:compatExt spid="_x0000_s54670"/>
                </a:ext>
                <a:ext uri="{FF2B5EF4-FFF2-40B4-BE49-F238E27FC236}">
                  <a16:creationId xmlns:a16="http://schemas.microsoft.com/office/drawing/2014/main" id="{00000000-0008-0000-0A00-00008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71" name="Check Box 399" hidden="1">
              <a:extLst>
                <a:ext uri="{63B3BB69-23CF-44E3-9099-C40C66FF867C}">
                  <a14:compatExt spid="_x0000_s54671"/>
                </a:ext>
                <a:ext uri="{FF2B5EF4-FFF2-40B4-BE49-F238E27FC236}">
                  <a16:creationId xmlns:a16="http://schemas.microsoft.com/office/drawing/2014/main" id="{00000000-0008-0000-0A00-00008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72" name="Check Box 400" hidden="1">
              <a:extLst>
                <a:ext uri="{63B3BB69-23CF-44E3-9099-C40C66FF867C}">
                  <a14:compatExt spid="_x0000_s54672"/>
                </a:ext>
                <a:ext uri="{FF2B5EF4-FFF2-40B4-BE49-F238E27FC236}">
                  <a16:creationId xmlns:a16="http://schemas.microsoft.com/office/drawing/2014/main" id="{00000000-0008-0000-0A00-00009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73" name="Check Box 401" hidden="1">
              <a:extLst>
                <a:ext uri="{63B3BB69-23CF-44E3-9099-C40C66FF867C}">
                  <a14:compatExt spid="_x0000_s54673"/>
                </a:ext>
                <a:ext uri="{FF2B5EF4-FFF2-40B4-BE49-F238E27FC236}">
                  <a16:creationId xmlns:a16="http://schemas.microsoft.com/office/drawing/2014/main" id="{00000000-0008-0000-0A00-00009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74" name="Check Box 402" hidden="1">
              <a:extLst>
                <a:ext uri="{63B3BB69-23CF-44E3-9099-C40C66FF867C}">
                  <a14:compatExt spid="_x0000_s54674"/>
                </a:ext>
                <a:ext uri="{FF2B5EF4-FFF2-40B4-BE49-F238E27FC236}">
                  <a16:creationId xmlns:a16="http://schemas.microsoft.com/office/drawing/2014/main" id="{00000000-0008-0000-0A00-00009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75" name="Check Box 403" hidden="1">
              <a:extLst>
                <a:ext uri="{63B3BB69-23CF-44E3-9099-C40C66FF867C}">
                  <a14:compatExt spid="_x0000_s54675"/>
                </a:ext>
                <a:ext uri="{FF2B5EF4-FFF2-40B4-BE49-F238E27FC236}">
                  <a16:creationId xmlns:a16="http://schemas.microsoft.com/office/drawing/2014/main" id="{00000000-0008-0000-0A00-00009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76" name="Check Box 404" hidden="1">
              <a:extLst>
                <a:ext uri="{63B3BB69-23CF-44E3-9099-C40C66FF867C}">
                  <a14:compatExt spid="_x0000_s54676"/>
                </a:ext>
                <a:ext uri="{FF2B5EF4-FFF2-40B4-BE49-F238E27FC236}">
                  <a16:creationId xmlns:a16="http://schemas.microsoft.com/office/drawing/2014/main" id="{00000000-0008-0000-0A00-00009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77" name="Check Box 405" hidden="1">
              <a:extLst>
                <a:ext uri="{63B3BB69-23CF-44E3-9099-C40C66FF867C}">
                  <a14:compatExt spid="_x0000_s54677"/>
                </a:ext>
                <a:ext uri="{FF2B5EF4-FFF2-40B4-BE49-F238E27FC236}">
                  <a16:creationId xmlns:a16="http://schemas.microsoft.com/office/drawing/2014/main" id="{00000000-0008-0000-0A00-00009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78" name="Check Box 406" hidden="1">
              <a:extLst>
                <a:ext uri="{63B3BB69-23CF-44E3-9099-C40C66FF867C}">
                  <a14:compatExt spid="_x0000_s54678"/>
                </a:ext>
                <a:ext uri="{FF2B5EF4-FFF2-40B4-BE49-F238E27FC236}">
                  <a16:creationId xmlns:a16="http://schemas.microsoft.com/office/drawing/2014/main" id="{00000000-0008-0000-0A00-00009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79" name="Check Box 407" hidden="1">
              <a:extLst>
                <a:ext uri="{63B3BB69-23CF-44E3-9099-C40C66FF867C}">
                  <a14:compatExt spid="_x0000_s54679"/>
                </a:ext>
                <a:ext uri="{FF2B5EF4-FFF2-40B4-BE49-F238E27FC236}">
                  <a16:creationId xmlns:a16="http://schemas.microsoft.com/office/drawing/2014/main" id="{00000000-0008-0000-0A00-00009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80" name="Check Box 408" hidden="1">
              <a:extLst>
                <a:ext uri="{63B3BB69-23CF-44E3-9099-C40C66FF867C}">
                  <a14:compatExt spid="_x0000_s54680"/>
                </a:ext>
                <a:ext uri="{FF2B5EF4-FFF2-40B4-BE49-F238E27FC236}">
                  <a16:creationId xmlns:a16="http://schemas.microsoft.com/office/drawing/2014/main" id="{00000000-0008-0000-0A00-00009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81" name="Check Box 409" hidden="1">
              <a:extLst>
                <a:ext uri="{63B3BB69-23CF-44E3-9099-C40C66FF867C}">
                  <a14:compatExt spid="_x0000_s54681"/>
                </a:ext>
                <a:ext uri="{FF2B5EF4-FFF2-40B4-BE49-F238E27FC236}">
                  <a16:creationId xmlns:a16="http://schemas.microsoft.com/office/drawing/2014/main" id="{00000000-0008-0000-0A00-00009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82" name="Check Box 410" hidden="1">
              <a:extLst>
                <a:ext uri="{63B3BB69-23CF-44E3-9099-C40C66FF867C}">
                  <a14:compatExt spid="_x0000_s54682"/>
                </a:ext>
                <a:ext uri="{FF2B5EF4-FFF2-40B4-BE49-F238E27FC236}">
                  <a16:creationId xmlns:a16="http://schemas.microsoft.com/office/drawing/2014/main" id="{00000000-0008-0000-0A00-00009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83" name="Check Box 411" hidden="1">
              <a:extLst>
                <a:ext uri="{63B3BB69-23CF-44E3-9099-C40C66FF867C}">
                  <a14:compatExt spid="_x0000_s54683"/>
                </a:ext>
                <a:ext uri="{FF2B5EF4-FFF2-40B4-BE49-F238E27FC236}">
                  <a16:creationId xmlns:a16="http://schemas.microsoft.com/office/drawing/2014/main" id="{00000000-0008-0000-0A00-00009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84" name="Check Box 412" hidden="1">
              <a:extLst>
                <a:ext uri="{63B3BB69-23CF-44E3-9099-C40C66FF867C}">
                  <a14:compatExt spid="_x0000_s54684"/>
                </a:ext>
                <a:ext uri="{FF2B5EF4-FFF2-40B4-BE49-F238E27FC236}">
                  <a16:creationId xmlns:a16="http://schemas.microsoft.com/office/drawing/2014/main" id="{00000000-0008-0000-0A00-00009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85" name="Check Box 413" hidden="1">
              <a:extLst>
                <a:ext uri="{63B3BB69-23CF-44E3-9099-C40C66FF867C}">
                  <a14:compatExt spid="_x0000_s54685"/>
                </a:ext>
                <a:ext uri="{FF2B5EF4-FFF2-40B4-BE49-F238E27FC236}">
                  <a16:creationId xmlns:a16="http://schemas.microsoft.com/office/drawing/2014/main" id="{00000000-0008-0000-0A00-00009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86" name="Check Box 414" hidden="1">
              <a:extLst>
                <a:ext uri="{63B3BB69-23CF-44E3-9099-C40C66FF867C}">
                  <a14:compatExt spid="_x0000_s54686"/>
                </a:ext>
                <a:ext uri="{FF2B5EF4-FFF2-40B4-BE49-F238E27FC236}">
                  <a16:creationId xmlns:a16="http://schemas.microsoft.com/office/drawing/2014/main" id="{00000000-0008-0000-0A00-00009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87" name="Check Box 415" hidden="1">
              <a:extLst>
                <a:ext uri="{63B3BB69-23CF-44E3-9099-C40C66FF867C}">
                  <a14:compatExt spid="_x0000_s54687"/>
                </a:ext>
                <a:ext uri="{FF2B5EF4-FFF2-40B4-BE49-F238E27FC236}">
                  <a16:creationId xmlns:a16="http://schemas.microsoft.com/office/drawing/2014/main" id="{00000000-0008-0000-0A00-00009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88" name="Check Box 416" hidden="1">
              <a:extLst>
                <a:ext uri="{63B3BB69-23CF-44E3-9099-C40C66FF867C}">
                  <a14:compatExt spid="_x0000_s54688"/>
                </a:ext>
                <a:ext uri="{FF2B5EF4-FFF2-40B4-BE49-F238E27FC236}">
                  <a16:creationId xmlns:a16="http://schemas.microsoft.com/office/drawing/2014/main" id="{00000000-0008-0000-0A00-0000A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89" name="Check Box 417" hidden="1">
              <a:extLst>
                <a:ext uri="{63B3BB69-23CF-44E3-9099-C40C66FF867C}">
                  <a14:compatExt spid="_x0000_s54689"/>
                </a:ext>
                <a:ext uri="{FF2B5EF4-FFF2-40B4-BE49-F238E27FC236}">
                  <a16:creationId xmlns:a16="http://schemas.microsoft.com/office/drawing/2014/main" id="{00000000-0008-0000-0A00-0000A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90" name="Check Box 418" hidden="1">
              <a:extLst>
                <a:ext uri="{63B3BB69-23CF-44E3-9099-C40C66FF867C}">
                  <a14:compatExt spid="_x0000_s54690"/>
                </a:ext>
                <a:ext uri="{FF2B5EF4-FFF2-40B4-BE49-F238E27FC236}">
                  <a16:creationId xmlns:a16="http://schemas.microsoft.com/office/drawing/2014/main" id="{00000000-0008-0000-0A00-0000A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91" name="Check Box 419" hidden="1">
              <a:extLst>
                <a:ext uri="{63B3BB69-23CF-44E3-9099-C40C66FF867C}">
                  <a14:compatExt spid="_x0000_s54691"/>
                </a:ext>
                <a:ext uri="{FF2B5EF4-FFF2-40B4-BE49-F238E27FC236}">
                  <a16:creationId xmlns:a16="http://schemas.microsoft.com/office/drawing/2014/main" id="{00000000-0008-0000-0A00-0000A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92" name="Check Box 420" hidden="1">
              <a:extLst>
                <a:ext uri="{63B3BB69-23CF-44E3-9099-C40C66FF867C}">
                  <a14:compatExt spid="_x0000_s54692"/>
                </a:ext>
                <a:ext uri="{FF2B5EF4-FFF2-40B4-BE49-F238E27FC236}">
                  <a16:creationId xmlns:a16="http://schemas.microsoft.com/office/drawing/2014/main" id="{00000000-0008-0000-0A00-0000A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93" name="Check Box 421" hidden="1">
              <a:extLst>
                <a:ext uri="{63B3BB69-23CF-44E3-9099-C40C66FF867C}">
                  <a14:compatExt spid="_x0000_s54693"/>
                </a:ext>
                <a:ext uri="{FF2B5EF4-FFF2-40B4-BE49-F238E27FC236}">
                  <a16:creationId xmlns:a16="http://schemas.microsoft.com/office/drawing/2014/main" id="{00000000-0008-0000-0A00-0000A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94" name="Check Box 422" hidden="1">
              <a:extLst>
                <a:ext uri="{63B3BB69-23CF-44E3-9099-C40C66FF867C}">
                  <a14:compatExt spid="_x0000_s54694"/>
                </a:ext>
                <a:ext uri="{FF2B5EF4-FFF2-40B4-BE49-F238E27FC236}">
                  <a16:creationId xmlns:a16="http://schemas.microsoft.com/office/drawing/2014/main" id="{00000000-0008-0000-0A00-0000A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95" name="Check Box 423" hidden="1">
              <a:extLst>
                <a:ext uri="{63B3BB69-23CF-44E3-9099-C40C66FF867C}">
                  <a14:compatExt spid="_x0000_s54695"/>
                </a:ext>
                <a:ext uri="{FF2B5EF4-FFF2-40B4-BE49-F238E27FC236}">
                  <a16:creationId xmlns:a16="http://schemas.microsoft.com/office/drawing/2014/main" id="{00000000-0008-0000-0A00-0000A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96" name="Check Box 424" hidden="1">
              <a:extLst>
                <a:ext uri="{63B3BB69-23CF-44E3-9099-C40C66FF867C}">
                  <a14:compatExt spid="_x0000_s54696"/>
                </a:ext>
                <a:ext uri="{FF2B5EF4-FFF2-40B4-BE49-F238E27FC236}">
                  <a16:creationId xmlns:a16="http://schemas.microsoft.com/office/drawing/2014/main" id="{00000000-0008-0000-0A00-0000A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97" name="Check Box 425" hidden="1">
              <a:extLst>
                <a:ext uri="{63B3BB69-23CF-44E3-9099-C40C66FF867C}">
                  <a14:compatExt spid="_x0000_s54697"/>
                </a:ext>
                <a:ext uri="{FF2B5EF4-FFF2-40B4-BE49-F238E27FC236}">
                  <a16:creationId xmlns:a16="http://schemas.microsoft.com/office/drawing/2014/main" id="{00000000-0008-0000-0A00-0000A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98" name="Check Box 426" hidden="1">
              <a:extLst>
                <a:ext uri="{63B3BB69-23CF-44E3-9099-C40C66FF867C}">
                  <a14:compatExt spid="_x0000_s54698"/>
                </a:ext>
                <a:ext uri="{FF2B5EF4-FFF2-40B4-BE49-F238E27FC236}">
                  <a16:creationId xmlns:a16="http://schemas.microsoft.com/office/drawing/2014/main" id="{00000000-0008-0000-0A00-0000A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99" name="Check Box 427" hidden="1">
              <a:extLst>
                <a:ext uri="{63B3BB69-23CF-44E3-9099-C40C66FF867C}">
                  <a14:compatExt spid="_x0000_s54699"/>
                </a:ext>
                <a:ext uri="{FF2B5EF4-FFF2-40B4-BE49-F238E27FC236}">
                  <a16:creationId xmlns:a16="http://schemas.microsoft.com/office/drawing/2014/main" id="{00000000-0008-0000-0A00-0000A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00" name="Check Box 428" hidden="1">
              <a:extLst>
                <a:ext uri="{63B3BB69-23CF-44E3-9099-C40C66FF867C}">
                  <a14:compatExt spid="_x0000_s54700"/>
                </a:ext>
                <a:ext uri="{FF2B5EF4-FFF2-40B4-BE49-F238E27FC236}">
                  <a16:creationId xmlns:a16="http://schemas.microsoft.com/office/drawing/2014/main" id="{00000000-0008-0000-0A00-0000A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701" name="Check Box 429" hidden="1">
              <a:extLst>
                <a:ext uri="{63B3BB69-23CF-44E3-9099-C40C66FF867C}">
                  <a14:compatExt spid="_x0000_s54701"/>
                </a:ext>
                <a:ext uri="{FF2B5EF4-FFF2-40B4-BE49-F238E27FC236}">
                  <a16:creationId xmlns:a16="http://schemas.microsoft.com/office/drawing/2014/main" id="{00000000-0008-0000-0A00-0000A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02" name="Check Box 430" hidden="1">
              <a:extLst>
                <a:ext uri="{63B3BB69-23CF-44E3-9099-C40C66FF867C}">
                  <a14:compatExt spid="_x0000_s54702"/>
                </a:ext>
                <a:ext uri="{FF2B5EF4-FFF2-40B4-BE49-F238E27FC236}">
                  <a16:creationId xmlns:a16="http://schemas.microsoft.com/office/drawing/2014/main" id="{00000000-0008-0000-0A00-0000A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703" name="Check Box 431" hidden="1">
              <a:extLst>
                <a:ext uri="{63B3BB69-23CF-44E3-9099-C40C66FF867C}">
                  <a14:compatExt spid="_x0000_s54703"/>
                </a:ext>
                <a:ext uri="{FF2B5EF4-FFF2-40B4-BE49-F238E27FC236}">
                  <a16:creationId xmlns:a16="http://schemas.microsoft.com/office/drawing/2014/main" id="{00000000-0008-0000-0A00-0000A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04" name="Check Box 432" hidden="1">
              <a:extLst>
                <a:ext uri="{63B3BB69-23CF-44E3-9099-C40C66FF867C}">
                  <a14:compatExt spid="_x0000_s54704"/>
                </a:ext>
                <a:ext uri="{FF2B5EF4-FFF2-40B4-BE49-F238E27FC236}">
                  <a16:creationId xmlns:a16="http://schemas.microsoft.com/office/drawing/2014/main" id="{00000000-0008-0000-0A00-0000B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705" name="Check Box 433" hidden="1">
              <a:extLst>
                <a:ext uri="{63B3BB69-23CF-44E3-9099-C40C66FF867C}">
                  <a14:compatExt spid="_x0000_s54705"/>
                </a:ext>
                <a:ext uri="{FF2B5EF4-FFF2-40B4-BE49-F238E27FC236}">
                  <a16:creationId xmlns:a16="http://schemas.microsoft.com/office/drawing/2014/main" id="{00000000-0008-0000-0A00-0000B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06" name="Check Box 434" hidden="1">
              <a:extLst>
                <a:ext uri="{63B3BB69-23CF-44E3-9099-C40C66FF867C}">
                  <a14:compatExt spid="_x0000_s54706"/>
                </a:ext>
                <a:ext uri="{FF2B5EF4-FFF2-40B4-BE49-F238E27FC236}">
                  <a16:creationId xmlns:a16="http://schemas.microsoft.com/office/drawing/2014/main" id="{00000000-0008-0000-0A00-0000B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707" name="Check Box 435" hidden="1">
              <a:extLst>
                <a:ext uri="{63B3BB69-23CF-44E3-9099-C40C66FF867C}">
                  <a14:compatExt spid="_x0000_s54707"/>
                </a:ext>
                <a:ext uri="{FF2B5EF4-FFF2-40B4-BE49-F238E27FC236}">
                  <a16:creationId xmlns:a16="http://schemas.microsoft.com/office/drawing/2014/main" id="{00000000-0008-0000-0A00-0000B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08" name="Check Box 436" hidden="1">
              <a:extLst>
                <a:ext uri="{63B3BB69-23CF-44E3-9099-C40C66FF867C}">
                  <a14:compatExt spid="_x0000_s54708"/>
                </a:ext>
                <a:ext uri="{FF2B5EF4-FFF2-40B4-BE49-F238E27FC236}">
                  <a16:creationId xmlns:a16="http://schemas.microsoft.com/office/drawing/2014/main" id="{00000000-0008-0000-0A00-0000B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709" name="Check Box 437" hidden="1">
              <a:extLst>
                <a:ext uri="{63B3BB69-23CF-44E3-9099-C40C66FF867C}">
                  <a14:compatExt spid="_x0000_s54709"/>
                </a:ext>
                <a:ext uri="{FF2B5EF4-FFF2-40B4-BE49-F238E27FC236}">
                  <a16:creationId xmlns:a16="http://schemas.microsoft.com/office/drawing/2014/main" id="{00000000-0008-0000-0A00-0000B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10" name="Check Box 438" hidden="1">
              <a:extLst>
                <a:ext uri="{63B3BB69-23CF-44E3-9099-C40C66FF867C}">
                  <a14:compatExt spid="_x0000_s54710"/>
                </a:ext>
                <a:ext uri="{FF2B5EF4-FFF2-40B4-BE49-F238E27FC236}">
                  <a16:creationId xmlns:a16="http://schemas.microsoft.com/office/drawing/2014/main" id="{00000000-0008-0000-0A00-0000B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711" name="Check Box 439" hidden="1">
              <a:extLst>
                <a:ext uri="{63B3BB69-23CF-44E3-9099-C40C66FF867C}">
                  <a14:compatExt spid="_x0000_s54711"/>
                </a:ext>
                <a:ext uri="{FF2B5EF4-FFF2-40B4-BE49-F238E27FC236}">
                  <a16:creationId xmlns:a16="http://schemas.microsoft.com/office/drawing/2014/main" id="{00000000-0008-0000-0A00-0000B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12" name="Check Box 440" hidden="1">
              <a:extLst>
                <a:ext uri="{63B3BB69-23CF-44E3-9099-C40C66FF867C}">
                  <a14:compatExt spid="_x0000_s54712"/>
                </a:ext>
                <a:ext uri="{FF2B5EF4-FFF2-40B4-BE49-F238E27FC236}">
                  <a16:creationId xmlns:a16="http://schemas.microsoft.com/office/drawing/2014/main" id="{00000000-0008-0000-0A00-0000B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13" name="Check Box 441" hidden="1">
              <a:extLst>
                <a:ext uri="{63B3BB69-23CF-44E3-9099-C40C66FF867C}">
                  <a14:compatExt spid="_x0000_s54713"/>
                </a:ext>
                <a:ext uri="{FF2B5EF4-FFF2-40B4-BE49-F238E27FC236}">
                  <a16:creationId xmlns:a16="http://schemas.microsoft.com/office/drawing/2014/main" id="{00000000-0008-0000-0A00-0000B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14" name="Check Box 442" hidden="1">
              <a:extLst>
                <a:ext uri="{63B3BB69-23CF-44E3-9099-C40C66FF867C}">
                  <a14:compatExt spid="_x0000_s54714"/>
                </a:ext>
                <a:ext uri="{FF2B5EF4-FFF2-40B4-BE49-F238E27FC236}">
                  <a16:creationId xmlns:a16="http://schemas.microsoft.com/office/drawing/2014/main" id="{00000000-0008-0000-0A00-0000B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15" name="Check Box 443" hidden="1">
              <a:extLst>
                <a:ext uri="{63B3BB69-23CF-44E3-9099-C40C66FF867C}">
                  <a14:compatExt spid="_x0000_s54715"/>
                </a:ext>
                <a:ext uri="{FF2B5EF4-FFF2-40B4-BE49-F238E27FC236}">
                  <a16:creationId xmlns:a16="http://schemas.microsoft.com/office/drawing/2014/main" id="{00000000-0008-0000-0A00-0000B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16" name="Check Box 444" hidden="1">
              <a:extLst>
                <a:ext uri="{63B3BB69-23CF-44E3-9099-C40C66FF867C}">
                  <a14:compatExt spid="_x0000_s54716"/>
                </a:ext>
                <a:ext uri="{FF2B5EF4-FFF2-40B4-BE49-F238E27FC236}">
                  <a16:creationId xmlns:a16="http://schemas.microsoft.com/office/drawing/2014/main" id="{00000000-0008-0000-0A00-0000B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17" name="Check Box 445" hidden="1">
              <a:extLst>
                <a:ext uri="{63B3BB69-23CF-44E3-9099-C40C66FF867C}">
                  <a14:compatExt spid="_x0000_s54717"/>
                </a:ext>
                <a:ext uri="{FF2B5EF4-FFF2-40B4-BE49-F238E27FC236}">
                  <a16:creationId xmlns:a16="http://schemas.microsoft.com/office/drawing/2014/main" id="{00000000-0008-0000-0A00-0000B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18" name="Check Box 446" hidden="1">
              <a:extLst>
                <a:ext uri="{63B3BB69-23CF-44E3-9099-C40C66FF867C}">
                  <a14:compatExt spid="_x0000_s54718"/>
                </a:ext>
                <a:ext uri="{FF2B5EF4-FFF2-40B4-BE49-F238E27FC236}">
                  <a16:creationId xmlns:a16="http://schemas.microsoft.com/office/drawing/2014/main" id="{00000000-0008-0000-0A00-0000B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19" name="Check Box 447" hidden="1">
              <a:extLst>
                <a:ext uri="{63B3BB69-23CF-44E3-9099-C40C66FF867C}">
                  <a14:compatExt spid="_x0000_s54719"/>
                </a:ext>
                <a:ext uri="{FF2B5EF4-FFF2-40B4-BE49-F238E27FC236}">
                  <a16:creationId xmlns:a16="http://schemas.microsoft.com/office/drawing/2014/main" id="{00000000-0008-0000-0A00-0000B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20" name="Check Box 448" hidden="1">
              <a:extLst>
                <a:ext uri="{63B3BB69-23CF-44E3-9099-C40C66FF867C}">
                  <a14:compatExt spid="_x0000_s54720"/>
                </a:ext>
                <a:ext uri="{FF2B5EF4-FFF2-40B4-BE49-F238E27FC236}">
                  <a16:creationId xmlns:a16="http://schemas.microsoft.com/office/drawing/2014/main" id="{00000000-0008-0000-0A00-0000C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21" name="Check Box 449" hidden="1">
              <a:extLst>
                <a:ext uri="{63B3BB69-23CF-44E3-9099-C40C66FF867C}">
                  <a14:compatExt spid="_x0000_s54721"/>
                </a:ext>
                <a:ext uri="{FF2B5EF4-FFF2-40B4-BE49-F238E27FC236}">
                  <a16:creationId xmlns:a16="http://schemas.microsoft.com/office/drawing/2014/main" id="{00000000-0008-0000-0A00-0000C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22" name="Check Box 450" hidden="1">
              <a:extLst>
                <a:ext uri="{63B3BB69-23CF-44E3-9099-C40C66FF867C}">
                  <a14:compatExt spid="_x0000_s54722"/>
                </a:ext>
                <a:ext uri="{FF2B5EF4-FFF2-40B4-BE49-F238E27FC236}">
                  <a16:creationId xmlns:a16="http://schemas.microsoft.com/office/drawing/2014/main" id="{00000000-0008-0000-0A00-0000C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23" name="Check Box 451" hidden="1">
              <a:extLst>
                <a:ext uri="{63B3BB69-23CF-44E3-9099-C40C66FF867C}">
                  <a14:compatExt spid="_x0000_s54723"/>
                </a:ext>
                <a:ext uri="{FF2B5EF4-FFF2-40B4-BE49-F238E27FC236}">
                  <a16:creationId xmlns:a16="http://schemas.microsoft.com/office/drawing/2014/main" id="{00000000-0008-0000-0A00-0000C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24" name="Check Box 452" hidden="1">
              <a:extLst>
                <a:ext uri="{63B3BB69-23CF-44E3-9099-C40C66FF867C}">
                  <a14:compatExt spid="_x0000_s54724"/>
                </a:ext>
                <a:ext uri="{FF2B5EF4-FFF2-40B4-BE49-F238E27FC236}">
                  <a16:creationId xmlns:a16="http://schemas.microsoft.com/office/drawing/2014/main" id="{00000000-0008-0000-0A00-0000C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25" name="Check Box 453" hidden="1">
              <a:extLst>
                <a:ext uri="{63B3BB69-23CF-44E3-9099-C40C66FF867C}">
                  <a14:compatExt spid="_x0000_s54725"/>
                </a:ext>
                <a:ext uri="{FF2B5EF4-FFF2-40B4-BE49-F238E27FC236}">
                  <a16:creationId xmlns:a16="http://schemas.microsoft.com/office/drawing/2014/main" id="{00000000-0008-0000-0A00-0000C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26" name="Check Box 454" hidden="1">
              <a:extLst>
                <a:ext uri="{63B3BB69-23CF-44E3-9099-C40C66FF867C}">
                  <a14:compatExt spid="_x0000_s54726"/>
                </a:ext>
                <a:ext uri="{FF2B5EF4-FFF2-40B4-BE49-F238E27FC236}">
                  <a16:creationId xmlns:a16="http://schemas.microsoft.com/office/drawing/2014/main" id="{00000000-0008-0000-0A00-0000C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27" name="Check Box 455" hidden="1">
              <a:extLst>
                <a:ext uri="{63B3BB69-23CF-44E3-9099-C40C66FF867C}">
                  <a14:compatExt spid="_x0000_s54727"/>
                </a:ext>
                <a:ext uri="{FF2B5EF4-FFF2-40B4-BE49-F238E27FC236}">
                  <a16:creationId xmlns:a16="http://schemas.microsoft.com/office/drawing/2014/main" id="{00000000-0008-0000-0A00-0000C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28" name="Check Box 456" hidden="1">
              <a:extLst>
                <a:ext uri="{63B3BB69-23CF-44E3-9099-C40C66FF867C}">
                  <a14:compatExt spid="_x0000_s54728"/>
                </a:ext>
                <a:ext uri="{FF2B5EF4-FFF2-40B4-BE49-F238E27FC236}">
                  <a16:creationId xmlns:a16="http://schemas.microsoft.com/office/drawing/2014/main" id="{00000000-0008-0000-0A00-0000C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29" name="Check Box 457" hidden="1">
              <a:extLst>
                <a:ext uri="{63B3BB69-23CF-44E3-9099-C40C66FF867C}">
                  <a14:compatExt spid="_x0000_s54729"/>
                </a:ext>
                <a:ext uri="{FF2B5EF4-FFF2-40B4-BE49-F238E27FC236}">
                  <a16:creationId xmlns:a16="http://schemas.microsoft.com/office/drawing/2014/main" id="{00000000-0008-0000-0A00-0000C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30" name="Check Box 458" hidden="1">
              <a:extLst>
                <a:ext uri="{63B3BB69-23CF-44E3-9099-C40C66FF867C}">
                  <a14:compatExt spid="_x0000_s54730"/>
                </a:ext>
                <a:ext uri="{FF2B5EF4-FFF2-40B4-BE49-F238E27FC236}">
                  <a16:creationId xmlns:a16="http://schemas.microsoft.com/office/drawing/2014/main" id="{00000000-0008-0000-0A00-0000C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31" name="Check Box 459" hidden="1">
              <a:extLst>
                <a:ext uri="{63B3BB69-23CF-44E3-9099-C40C66FF867C}">
                  <a14:compatExt spid="_x0000_s54731"/>
                </a:ext>
                <a:ext uri="{FF2B5EF4-FFF2-40B4-BE49-F238E27FC236}">
                  <a16:creationId xmlns:a16="http://schemas.microsoft.com/office/drawing/2014/main" id="{00000000-0008-0000-0A00-0000C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32" name="Check Box 460" hidden="1">
              <a:extLst>
                <a:ext uri="{63B3BB69-23CF-44E3-9099-C40C66FF867C}">
                  <a14:compatExt spid="_x0000_s54732"/>
                </a:ext>
                <a:ext uri="{FF2B5EF4-FFF2-40B4-BE49-F238E27FC236}">
                  <a16:creationId xmlns:a16="http://schemas.microsoft.com/office/drawing/2014/main" id="{00000000-0008-0000-0A00-0000C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33" name="Check Box 461" hidden="1">
              <a:extLst>
                <a:ext uri="{63B3BB69-23CF-44E3-9099-C40C66FF867C}">
                  <a14:compatExt spid="_x0000_s54733"/>
                </a:ext>
                <a:ext uri="{FF2B5EF4-FFF2-40B4-BE49-F238E27FC236}">
                  <a16:creationId xmlns:a16="http://schemas.microsoft.com/office/drawing/2014/main" id="{00000000-0008-0000-0A00-0000C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34" name="Check Box 462" hidden="1">
              <a:extLst>
                <a:ext uri="{63B3BB69-23CF-44E3-9099-C40C66FF867C}">
                  <a14:compatExt spid="_x0000_s54734"/>
                </a:ext>
                <a:ext uri="{FF2B5EF4-FFF2-40B4-BE49-F238E27FC236}">
                  <a16:creationId xmlns:a16="http://schemas.microsoft.com/office/drawing/2014/main" id="{00000000-0008-0000-0A00-0000C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35" name="Check Box 463" hidden="1">
              <a:extLst>
                <a:ext uri="{63B3BB69-23CF-44E3-9099-C40C66FF867C}">
                  <a14:compatExt spid="_x0000_s54735"/>
                </a:ext>
                <a:ext uri="{FF2B5EF4-FFF2-40B4-BE49-F238E27FC236}">
                  <a16:creationId xmlns:a16="http://schemas.microsoft.com/office/drawing/2014/main" id="{00000000-0008-0000-0A00-0000C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36" name="Check Box 464" hidden="1">
              <a:extLst>
                <a:ext uri="{63B3BB69-23CF-44E3-9099-C40C66FF867C}">
                  <a14:compatExt spid="_x0000_s54736"/>
                </a:ext>
                <a:ext uri="{FF2B5EF4-FFF2-40B4-BE49-F238E27FC236}">
                  <a16:creationId xmlns:a16="http://schemas.microsoft.com/office/drawing/2014/main" id="{00000000-0008-0000-0A00-0000D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37" name="Check Box 465" hidden="1">
              <a:extLst>
                <a:ext uri="{63B3BB69-23CF-44E3-9099-C40C66FF867C}">
                  <a14:compatExt spid="_x0000_s54737"/>
                </a:ext>
                <a:ext uri="{FF2B5EF4-FFF2-40B4-BE49-F238E27FC236}">
                  <a16:creationId xmlns:a16="http://schemas.microsoft.com/office/drawing/2014/main" id="{00000000-0008-0000-0A00-0000D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38" name="Check Box 466" hidden="1">
              <a:extLst>
                <a:ext uri="{63B3BB69-23CF-44E3-9099-C40C66FF867C}">
                  <a14:compatExt spid="_x0000_s54738"/>
                </a:ext>
                <a:ext uri="{FF2B5EF4-FFF2-40B4-BE49-F238E27FC236}">
                  <a16:creationId xmlns:a16="http://schemas.microsoft.com/office/drawing/2014/main" id="{00000000-0008-0000-0A00-0000D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39" name="Check Box 467" hidden="1">
              <a:extLst>
                <a:ext uri="{63B3BB69-23CF-44E3-9099-C40C66FF867C}">
                  <a14:compatExt spid="_x0000_s54739"/>
                </a:ext>
                <a:ext uri="{FF2B5EF4-FFF2-40B4-BE49-F238E27FC236}">
                  <a16:creationId xmlns:a16="http://schemas.microsoft.com/office/drawing/2014/main" id="{00000000-0008-0000-0A00-0000D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40" name="Check Box 468" hidden="1">
              <a:extLst>
                <a:ext uri="{63B3BB69-23CF-44E3-9099-C40C66FF867C}">
                  <a14:compatExt spid="_x0000_s54740"/>
                </a:ext>
                <a:ext uri="{FF2B5EF4-FFF2-40B4-BE49-F238E27FC236}">
                  <a16:creationId xmlns:a16="http://schemas.microsoft.com/office/drawing/2014/main" id="{00000000-0008-0000-0A00-0000D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41" name="Check Box 469" hidden="1">
              <a:extLst>
                <a:ext uri="{63B3BB69-23CF-44E3-9099-C40C66FF867C}">
                  <a14:compatExt spid="_x0000_s54741"/>
                </a:ext>
                <a:ext uri="{FF2B5EF4-FFF2-40B4-BE49-F238E27FC236}">
                  <a16:creationId xmlns:a16="http://schemas.microsoft.com/office/drawing/2014/main" id="{00000000-0008-0000-0A00-0000D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42" name="Check Box 470" hidden="1">
              <a:extLst>
                <a:ext uri="{63B3BB69-23CF-44E3-9099-C40C66FF867C}">
                  <a14:compatExt spid="_x0000_s54742"/>
                </a:ext>
                <a:ext uri="{FF2B5EF4-FFF2-40B4-BE49-F238E27FC236}">
                  <a16:creationId xmlns:a16="http://schemas.microsoft.com/office/drawing/2014/main" id="{00000000-0008-0000-0A00-0000D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43" name="Check Box 471" hidden="1">
              <a:extLst>
                <a:ext uri="{63B3BB69-23CF-44E3-9099-C40C66FF867C}">
                  <a14:compatExt spid="_x0000_s54743"/>
                </a:ext>
                <a:ext uri="{FF2B5EF4-FFF2-40B4-BE49-F238E27FC236}">
                  <a16:creationId xmlns:a16="http://schemas.microsoft.com/office/drawing/2014/main" id="{00000000-0008-0000-0A00-0000D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44" name="Check Box 472" hidden="1">
              <a:extLst>
                <a:ext uri="{63B3BB69-23CF-44E3-9099-C40C66FF867C}">
                  <a14:compatExt spid="_x0000_s54744"/>
                </a:ext>
                <a:ext uri="{FF2B5EF4-FFF2-40B4-BE49-F238E27FC236}">
                  <a16:creationId xmlns:a16="http://schemas.microsoft.com/office/drawing/2014/main" id="{00000000-0008-0000-0A00-0000D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45" name="Check Box 473" hidden="1">
              <a:extLst>
                <a:ext uri="{63B3BB69-23CF-44E3-9099-C40C66FF867C}">
                  <a14:compatExt spid="_x0000_s54745"/>
                </a:ext>
                <a:ext uri="{FF2B5EF4-FFF2-40B4-BE49-F238E27FC236}">
                  <a16:creationId xmlns:a16="http://schemas.microsoft.com/office/drawing/2014/main" id="{00000000-0008-0000-0A00-0000D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46" name="Check Box 474" hidden="1">
              <a:extLst>
                <a:ext uri="{63B3BB69-23CF-44E3-9099-C40C66FF867C}">
                  <a14:compatExt spid="_x0000_s54746"/>
                </a:ext>
                <a:ext uri="{FF2B5EF4-FFF2-40B4-BE49-F238E27FC236}">
                  <a16:creationId xmlns:a16="http://schemas.microsoft.com/office/drawing/2014/main" id="{00000000-0008-0000-0A00-0000D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47" name="Check Box 475" hidden="1">
              <a:extLst>
                <a:ext uri="{63B3BB69-23CF-44E3-9099-C40C66FF867C}">
                  <a14:compatExt spid="_x0000_s54747"/>
                </a:ext>
                <a:ext uri="{FF2B5EF4-FFF2-40B4-BE49-F238E27FC236}">
                  <a16:creationId xmlns:a16="http://schemas.microsoft.com/office/drawing/2014/main" id="{00000000-0008-0000-0A00-0000D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48" name="Check Box 476" hidden="1">
              <a:extLst>
                <a:ext uri="{63B3BB69-23CF-44E3-9099-C40C66FF867C}">
                  <a14:compatExt spid="_x0000_s54748"/>
                </a:ext>
                <a:ext uri="{FF2B5EF4-FFF2-40B4-BE49-F238E27FC236}">
                  <a16:creationId xmlns:a16="http://schemas.microsoft.com/office/drawing/2014/main" id="{00000000-0008-0000-0A00-0000D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49" name="Check Box 477" hidden="1">
              <a:extLst>
                <a:ext uri="{63B3BB69-23CF-44E3-9099-C40C66FF867C}">
                  <a14:compatExt spid="_x0000_s54749"/>
                </a:ext>
                <a:ext uri="{FF2B5EF4-FFF2-40B4-BE49-F238E27FC236}">
                  <a16:creationId xmlns:a16="http://schemas.microsoft.com/office/drawing/2014/main" id="{00000000-0008-0000-0A00-0000D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50" name="Check Box 478" hidden="1">
              <a:extLst>
                <a:ext uri="{63B3BB69-23CF-44E3-9099-C40C66FF867C}">
                  <a14:compatExt spid="_x0000_s54750"/>
                </a:ext>
                <a:ext uri="{FF2B5EF4-FFF2-40B4-BE49-F238E27FC236}">
                  <a16:creationId xmlns:a16="http://schemas.microsoft.com/office/drawing/2014/main" id="{00000000-0008-0000-0A00-0000D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51" name="Check Box 479" hidden="1">
              <a:extLst>
                <a:ext uri="{63B3BB69-23CF-44E3-9099-C40C66FF867C}">
                  <a14:compatExt spid="_x0000_s54751"/>
                </a:ext>
                <a:ext uri="{FF2B5EF4-FFF2-40B4-BE49-F238E27FC236}">
                  <a16:creationId xmlns:a16="http://schemas.microsoft.com/office/drawing/2014/main" id="{00000000-0008-0000-0A00-0000D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52" name="Check Box 480" hidden="1">
              <a:extLst>
                <a:ext uri="{63B3BB69-23CF-44E3-9099-C40C66FF867C}">
                  <a14:compatExt spid="_x0000_s54752"/>
                </a:ext>
                <a:ext uri="{FF2B5EF4-FFF2-40B4-BE49-F238E27FC236}">
                  <a16:creationId xmlns:a16="http://schemas.microsoft.com/office/drawing/2014/main" id="{00000000-0008-0000-0A00-0000E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53" name="Check Box 481" hidden="1">
              <a:extLst>
                <a:ext uri="{63B3BB69-23CF-44E3-9099-C40C66FF867C}">
                  <a14:compatExt spid="_x0000_s54753"/>
                </a:ext>
                <a:ext uri="{FF2B5EF4-FFF2-40B4-BE49-F238E27FC236}">
                  <a16:creationId xmlns:a16="http://schemas.microsoft.com/office/drawing/2014/main" id="{00000000-0008-0000-0A00-0000E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54" name="Check Box 482" hidden="1">
              <a:extLst>
                <a:ext uri="{63B3BB69-23CF-44E3-9099-C40C66FF867C}">
                  <a14:compatExt spid="_x0000_s54754"/>
                </a:ext>
                <a:ext uri="{FF2B5EF4-FFF2-40B4-BE49-F238E27FC236}">
                  <a16:creationId xmlns:a16="http://schemas.microsoft.com/office/drawing/2014/main" id="{00000000-0008-0000-0A00-0000E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55" name="Check Box 483" hidden="1">
              <a:extLst>
                <a:ext uri="{63B3BB69-23CF-44E3-9099-C40C66FF867C}">
                  <a14:compatExt spid="_x0000_s54755"/>
                </a:ext>
                <a:ext uri="{FF2B5EF4-FFF2-40B4-BE49-F238E27FC236}">
                  <a16:creationId xmlns:a16="http://schemas.microsoft.com/office/drawing/2014/main" id="{00000000-0008-0000-0A00-0000E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56" name="Check Box 484" hidden="1">
              <a:extLst>
                <a:ext uri="{63B3BB69-23CF-44E3-9099-C40C66FF867C}">
                  <a14:compatExt spid="_x0000_s54756"/>
                </a:ext>
                <a:ext uri="{FF2B5EF4-FFF2-40B4-BE49-F238E27FC236}">
                  <a16:creationId xmlns:a16="http://schemas.microsoft.com/office/drawing/2014/main" id="{00000000-0008-0000-0A00-0000E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57" name="Check Box 485" hidden="1">
              <a:extLst>
                <a:ext uri="{63B3BB69-23CF-44E3-9099-C40C66FF867C}">
                  <a14:compatExt spid="_x0000_s54757"/>
                </a:ext>
                <a:ext uri="{FF2B5EF4-FFF2-40B4-BE49-F238E27FC236}">
                  <a16:creationId xmlns:a16="http://schemas.microsoft.com/office/drawing/2014/main" id="{00000000-0008-0000-0A00-0000E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58" name="Check Box 486" hidden="1">
              <a:extLst>
                <a:ext uri="{63B3BB69-23CF-44E3-9099-C40C66FF867C}">
                  <a14:compatExt spid="_x0000_s54758"/>
                </a:ext>
                <a:ext uri="{FF2B5EF4-FFF2-40B4-BE49-F238E27FC236}">
                  <a16:creationId xmlns:a16="http://schemas.microsoft.com/office/drawing/2014/main" id="{00000000-0008-0000-0A00-0000E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59" name="Check Box 487" hidden="1">
              <a:extLst>
                <a:ext uri="{63B3BB69-23CF-44E3-9099-C40C66FF867C}">
                  <a14:compatExt spid="_x0000_s54759"/>
                </a:ext>
                <a:ext uri="{FF2B5EF4-FFF2-40B4-BE49-F238E27FC236}">
                  <a16:creationId xmlns:a16="http://schemas.microsoft.com/office/drawing/2014/main" id="{00000000-0008-0000-0A00-0000E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60" name="Check Box 488" hidden="1">
              <a:extLst>
                <a:ext uri="{63B3BB69-23CF-44E3-9099-C40C66FF867C}">
                  <a14:compatExt spid="_x0000_s54760"/>
                </a:ext>
                <a:ext uri="{FF2B5EF4-FFF2-40B4-BE49-F238E27FC236}">
                  <a16:creationId xmlns:a16="http://schemas.microsoft.com/office/drawing/2014/main" id="{00000000-0008-0000-0A00-0000E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61" name="Check Box 489" hidden="1">
              <a:extLst>
                <a:ext uri="{63B3BB69-23CF-44E3-9099-C40C66FF867C}">
                  <a14:compatExt spid="_x0000_s54761"/>
                </a:ext>
                <a:ext uri="{FF2B5EF4-FFF2-40B4-BE49-F238E27FC236}">
                  <a16:creationId xmlns:a16="http://schemas.microsoft.com/office/drawing/2014/main" id="{00000000-0008-0000-0A00-0000E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62" name="Check Box 490" hidden="1">
              <a:extLst>
                <a:ext uri="{63B3BB69-23CF-44E3-9099-C40C66FF867C}">
                  <a14:compatExt spid="_x0000_s54762"/>
                </a:ext>
                <a:ext uri="{FF2B5EF4-FFF2-40B4-BE49-F238E27FC236}">
                  <a16:creationId xmlns:a16="http://schemas.microsoft.com/office/drawing/2014/main" id="{00000000-0008-0000-0A00-0000E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63" name="Check Box 491" hidden="1">
              <a:extLst>
                <a:ext uri="{63B3BB69-23CF-44E3-9099-C40C66FF867C}">
                  <a14:compatExt spid="_x0000_s54763"/>
                </a:ext>
                <a:ext uri="{FF2B5EF4-FFF2-40B4-BE49-F238E27FC236}">
                  <a16:creationId xmlns:a16="http://schemas.microsoft.com/office/drawing/2014/main" id="{00000000-0008-0000-0A00-0000E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64" name="Check Box 492" hidden="1">
              <a:extLst>
                <a:ext uri="{63B3BB69-23CF-44E3-9099-C40C66FF867C}">
                  <a14:compatExt spid="_x0000_s54764"/>
                </a:ext>
                <a:ext uri="{FF2B5EF4-FFF2-40B4-BE49-F238E27FC236}">
                  <a16:creationId xmlns:a16="http://schemas.microsoft.com/office/drawing/2014/main" id="{00000000-0008-0000-0A00-0000E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65" name="Check Box 493" hidden="1">
              <a:extLst>
                <a:ext uri="{63B3BB69-23CF-44E3-9099-C40C66FF867C}">
                  <a14:compatExt spid="_x0000_s54765"/>
                </a:ext>
                <a:ext uri="{FF2B5EF4-FFF2-40B4-BE49-F238E27FC236}">
                  <a16:creationId xmlns:a16="http://schemas.microsoft.com/office/drawing/2014/main" id="{00000000-0008-0000-0A00-0000E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66" name="Check Box 494" hidden="1">
              <a:extLst>
                <a:ext uri="{63B3BB69-23CF-44E3-9099-C40C66FF867C}">
                  <a14:compatExt spid="_x0000_s54766"/>
                </a:ext>
                <a:ext uri="{FF2B5EF4-FFF2-40B4-BE49-F238E27FC236}">
                  <a16:creationId xmlns:a16="http://schemas.microsoft.com/office/drawing/2014/main" id="{00000000-0008-0000-0A00-0000E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67" name="Check Box 495" hidden="1">
              <a:extLst>
                <a:ext uri="{63B3BB69-23CF-44E3-9099-C40C66FF867C}">
                  <a14:compatExt spid="_x0000_s54767"/>
                </a:ext>
                <a:ext uri="{FF2B5EF4-FFF2-40B4-BE49-F238E27FC236}">
                  <a16:creationId xmlns:a16="http://schemas.microsoft.com/office/drawing/2014/main" id="{00000000-0008-0000-0A00-0000E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68" name="Check Box 496" hidden="1">
              <a:extLst>
                <a:ext uri="{63B3BB69-23CF-44E3-9099-C40C66FF867C}">
                  <a14:compatExt spid="_x0000_s54768"/>
                </a:ext>
                <a:ext uri="{FF2B5EF4-FFF2-40B4-BE49-F238E27FC236}">
                  <a16:creationId xmlns:a16="http://schemas.microsoft.com/office/drawing/2014/main" id="{00000000-0008-0000-0A00-0000F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69" name="Check Box 497" hidden="1">
              <a:extLst>
                <a:ext uri="{63B3BB69-23CF-44E3-9099-C40C66FF867C}">
                  <a14:compatExt spid="_x0000_s54769"/>
                </a:ext>
                <a:ext uri="{FF2B5EF4-FFF2-40B4-BE49-F238E27FC236}">
                  <a16:creationId xmlns:a16="http://schemas.microsoft.com/office/drawing/2014/main" id="{00000000-0008-0000-0A00-0000F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70" name="Check Box 498" hidden="1">
              <a:extLst>
                <a:ext uri="{63B3BB69-23CF-44E3-9099-C40C66FF867C}">
                  <a14:compatExt spid="_x0000_s54770"/>
                </a:ext>
                <a:ext uri="{FF2B5EF4-FFF2-40B4-BE49-F238E27FC236}">
                  <a16:creationId xmlns:a16="http://schemas.microsoft.com/office/drawing/2014/main" id="{00000000-0008-0000-0A00-0000F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71" name="Check Box 499" hidden="1">
              <a:extLst>
                <a:ext uri="{63B3BB69-23CF-44E3-9099-C40C66FF867C}">
                  <a14:compatExt spid="_x0000_s54771"/>
                </a:ext>
                <a:ext uri="{FF2B5EF4-FFF2-40B4-BE49-F238E27FC236}">
                  <a16:creationId xmlns:a16="http://schemas.microsoft.com/office/drawing/2014/main" id="{00000000-0008-0000-0A00-0000F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72" name="Check Box 500" hidden="1">
              <a:extLst>
                <a:ext uri="{63B3BB69-23CF-44E3-9099-C40C66FF867C}">
                  <a14:compatExt spid="_x0000_s54772"/>
                </a:ext>
                <a:ext uri="{FF2B5EF4-FFF2-40B4-BE49-F238E27FC236}">
                  <a16:creationId xmlns:a16="http://schemas.microsoft.com/office/drawing/2014/main" id="{00000000-0008-0000-0A00-0000F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73" name="Check Box 501" hidden="1">
              <a:extLst>
                <a:ext uri="{63B3BB69-23CF-44E3-9099-C40C66FF867C}">
                  <a14:compatExt spid="_x0000_s54773"/>
                </a:ext>
                <a:ext uri="{FF2B5EF4-FFF2-40B4-BE49-F238E27FC236}">
                  <a16:creationId xmlns:a16="http://schemas.microsoft.com/office/drawing/2014/main" id="{00000000-0008-0000-0A00-0000F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74" name="Check Box 502" hidden="1">
              <a:extLst>
                <a:ext uri="{63B3BB69-23CF-44E3-9099-C40C66FF867C}">
                  <a14:compatExt spid="_x0000_s54774"/>
                </a:ext>
                <a:ext uri="{FF2B5EF4-FFF2-40B4-BE49-F238E27FC236}">
                  <a16:creationId xmlns:a16="http://schemas.microsoft.com/office/drawing/2014/main" id="{00000000-0008-0000-0A00-0000F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75" name="Check Box 503" hidden="1">
              <a:extLst>
                <a:ext uri="{63B3BB69-23CF-44E3-9099-C40C66FF867C}">
                  <a14:compatExt spid="_x0000_s54775"/>
                </a:ext>
                <a:ext uri="{FF2B5EF4-FFF2-40B4-BE49-F238E27FC236}">
                  <a16:creationId xmlns:a16="http://schemas.microsoft.com/office/drawing/2014/main" id="{00000000-0008-0000-0A00-0000F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76" name="Check Box 504" hidden="1">
              <a:extLst>
                <a:ext uri="{63B3BB69-23CF-44E3-9099-C40C66FF867C}">
                  <a14:compatExt spid="_x0000_s54776"/>
                </a:ext>
                <a:ext uri="{FF2B5EF4-FFF2-40B4-BE49-F238E27FC236}">
                  <a16:creationId xmlns:a16="http://schemas.microsoft.com/office/drawing/2014/main" id="{00000000-0008-0000-0A00-0000F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77" name="Check Box 505" hidden="1">
              <a:extLst>
                <a:ext uri="{63B3BB69-23CF-44E3-9099-C40C66FF867C}">
                  <a14:compatExt spid="_x0000_s54777"/>
                </a:ext>
                <a:ext uri="{FF2B5EF4-FFF2-40B4-BE49-F238E27FC236}">
                  <a16:creationId xmlns:a16="http://schemas.microsoft.com/office/drawing/2014/main" id="{00000000-0008-0000-0A00-0000F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78" name="Check Box 506" hidden="1">
              <a:extLst>
                <a:ext uri="{63B3BB69-23CF-44E3-9099-C40C66FF867C}">
                  <a14:compatExt spid="_x0000_s54778"/>
                </a:ext>
                <a:ext uri="{FF2B5EF4-FFF2-40B4-BE49-F238E27FC236}">
                  <a16:creationId xmlns:a16="http://schemas.microsoft.com/office/drawing/2014/main" id="{00000000-0008-0000-0A00-0000F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79" name="Check Box 507" hidden="1">
              <a:extLst>
                <a:ext uri="{63B3BB69-23CF-44E3-9099-C40C66FF867C}">
                  <a14:compatExt spid="_x0000_s54779"/>
                </a:ext>
                <a:ext uri="{FF2B5EF4-FFF2-40B4-BE49-F238E27FC236}">
                  <a16:creationId xmlns:a16="http://schemas.microsoft.com/office/drawing/2014/main" id="{00000000-0008-0000-0A00-0000F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80" name="Check Box 508" hidden="1">
              <a:extLst>
                <a:ext uri="{63B3BB69-23CF-44E3-9099-C40C66FF867C}">
                  <a14:compatExt spid="_x0000_s54780"/>
                </a:ext>
                <a:ext uri="{FF2B5EF4-FFF2-40B4-BE49-F238E27FC236}">
                  <a16:creationId xmlns:a16="http://schemas.microsoft.com/office/drawing/2014/main" id="{00000000-0008-0000-0A00-0000F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81" name="Check Box 509" hidden="1">
              <a:extLst>
                <a:ext uri="{63B3BB69-23CF-44E3-9099-C40C66FF867C}">
                  <a14:compatExt spid="_x0000_s54781"/>
                </a:ext>
                <a:ext uri="{FF2B5EF4-FFF2-40B4-BE49-F238E27FC236}">
                  <a16:creationId xmlns:a16="http://schemas.microsoft.com/office/drawing/2014/main" id="{00000000-0008-0000-0A00-0000F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82" name="Check Box 510" hidden="1">
              <a:extLst>
                <a:ext uri="{63B3BB69-23CF-44E3-9099-C40C66FF867C}">
                  <a14:compatExt spid="_x0000_s54782"/>
                </a:ext>
                <a:ext uri="{FF2B5EF4-FFF2-40B4-BE49-F238E27FC236}">
                  <a16:creationId xmlns:a16="http://schemas.microsoft.com/office/drawing/2014/main" id="{00000000-0008-0000-0A00-0000F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83" name="Check Box 511" hidden="1">
              <a:extLst>
                <a:ext uri="{63B3BB69-23CF-44E3-9099-C40C66FF867C}">
                  <a14:compatExt spid="_x0000_s54783"/>
                </a:ext>
                <a:ext uri="{FF2B5EF4-FFF2-40B4-BE49-F238E27FC236}">
                  <a16:creationId xmlns:a16="http://schemas.microsoft.com/office/drawing/2014/main" id="{00000000-0008-0000-0A00-0000F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84" name="Check Box 512" hidden="1">
              <a:extLst>
                <a:ext uri="{63B3BB69-23CF-44E3-9099-C40C66FF867C}">
                  <a14:compatExt spid="_x0000_s54784"/>
                </a:ext>
                <a:ext uri="{FF2B5EF4-FFF2-40B4-BE49-F238E27FC236}">
                  <a16:creationId xmlns:a16="http://schemas.microsoft.com/office/drawing/2014/main" id="{00000000-0008-0000-0A00-00000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85" name="Check Box 513" hidden="1">
              <a:extLst>
                <a:ext uri="{63B3BB69-23CF-44E3-9099-C40C66FF867C}">
                  <a14:compatExt spid="_x0000_s54785"/>
                </a:ext>
                <a:ext uri="{FF2B5EF4-FFF2-40B4-BE49-F238E27FC236}">
                  <a16:creationId xmlns:a16="http://schemas.microsoft.com/office/drawing/2014/main" id="{00000000-0008-0000-0A00-00000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86" name="Check Box 514" hidden="1">
              <a:extLst>
                <a:ext uri="{63B3BB69-23CF-44E3-9099-C40C66FF867C}">
                  <a14:compatExt spid="_x0000_s54786"/>
                </a:ext>
                <a:ext uri="{FF2B5EF4-FFF2-40B4-BE49-F238E27FC236}">
                  <a16:creationId xmlns:a16="http://schemas.microsoft.com/office/drawing/2014/main" id="{00000000-0008-0000-0A00-00000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87" name="Check Box 515" hidden="1">
              <a:extLst>
                <a:ext uri="{63B3BB69-23CF-44E3-9099-C40C66FF867C}">
                  <a14:compatExt spid="_x0000_s54787"/>
                </a:ext>
                <a:ext uri="{FF2B5EF4-FFF2-40B4-BE49-F238E27FC236}">
                  <a16:creationId xmlns:a16="http://schemas.microsoft.com/office/drawing/2014/main" id="{00000000-0008-0000-0A00-00000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88" name="Check Box 516" hidden="1">
              <a:extLst>
                <a:ext uri="{63B3BB69-23CF-44E3-9099-C40C66FF867C}">
                  <a14:compatExt spid="_x0000_s54788"/>
                </a:ext>
                <a:ext uri="{FF2B5EF4-FFF2-40B4-BE49-F238E27FC236}">
                  <a16:creationId xmlns:a16="http://schemas.microsoft.com/office/drawing/2014/main" id="{00000000-0008-0000-0A00-00000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89" name="Check Box 517" hidden="1">
              <a:extLst>
                <a:ext uri="{63B3BB69-23CF-44E3-9099-C40C66FF867C}">
                  <a14:compatExt spid="_x0000_s54789"/>
                </a:ext>
                <a:ext uri="{FF2B5EF4-FFF2-40B4-BE49-F238E27FC236}">
                  <a16:creationId xmlns:a16="http://schemas.microsoft.com/office/drawing/2014/main" id="{00000000-0008-0000-0A00-00000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90" name="Check Box 518" hidden="1">
              <a:extLst>
                <a:ext uri="{63B3BB69-23CF-44E3-9099-C40C66FF867C}">
                  <a14:compatExt spid="_x0000_s54790"/>
                </a:ext>
                <a:ext uri="{FF2B5EF4-FFF2-40B4-BE49-F238E27FC236}">
                  <a16:creationId xmlns:a16="http://schemas.microsoft.com/office/drawing/2014/main" id="{00000000-0008-0000-0A00-00000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791" name="Check Box 519" hidden="1">
              <a:extLst>
                <a:ext uri="{63B3BB69-23CF-44E3-9099-C40C66FF867C}">
                  <a14:compatExt spid="_x0000_s54791"/>
                </a:ext>
                <a:ext uri="{FF2B5EF4-FFF2-40B4-BE49-F238E27FC236}">
                  <a16:creationId xmlns:a16="http://schemas.microsoft.com/office/drawing/2014/main" id="{00000000-0008-0000-0A00-00000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792" name="Check Box 520" hidden="1">
              <a:extLst>
                <a:ext uri="{63B3BB69-23CF-44E3-9099-C40C66FF867C}">
                  <a14:compatExt spid="_x0000_s54792"/>
                </a:ext>
                <a:ext uri="{FF2B5EF4-FFF2-40B4-BE49-F238E27FC236}">
                  <a16:creationId xmlns:a16="http://schemas.microsoft.com/office/drawing/2014/main" id="{00000000-0008-0000-0A00-00000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793" name="Check Box 521" hidden="1">
              <a:extLst>
                <a:ext uri="{63B3BB69-23CF-44E3-9099-C40C66FF867C}">
                  <a14:compatExt spid="_x0000_s54793"/>
                </a:ext>
                <a:ext uri="{FF2B5EF4-FFF2-40B4-BE49-F238E27FC236}">
                  <a16:creationId xmlns:a16="http://schemas.microsoft.com/office/drawing/2014/main" id="{00000000-0008-0000-0A00-00000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794" name="Check Box 522" hidden="1">
              <a:extLst>
                <a:ext uri="{63B3BB69-23CF-44E3-9099-C40C66FF867C}">
                  <a14:compatExt spid="_x0000_s54794"/>
                </a:ext>
                <a:ext uri="{FF2B5EF4-FFF2-40B4-BE49-F238E27FC236}">
                  <a16:creationId xmlns:a16="http://schemas.microsoft.com/office/drawing/2014/main" id="{00000000-0008-0000-0A00-00000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795" name="Check Box 523" hidden="1">
              <a:extLst>
                <a:ext uri="{63B3BB69-23CF-44E3-9099-C40C66FF867C}">
                  <a14:compatExt spid="_x0000_s54795"/>
                </a:ext>
                <a:ext uri="{FF2B5EF4-FFF2-40B4-BE49-F238E27FC236}">
                  <a16:creationId xmlns:a16="http://schemas.microsoft.com/office/drawing/2014/main" id="{00000000-0008-0000-0A00-00000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796" name="Check Box 524" hidden="1">
              <a:extLst>
                <a:ext uri="{63B3BB69-23CF-44E3-9099-C40C66FF867C}">
                  <a14:compatExt spid="_x0000_s54796"/>
                </a:ext>
                <a:ext uri="{FF2B5EF4-FFF2-40B4-BE49-F238E27FC236}">
                  <a16:creationId xmlns:a16="http://schemas.microsoft.com/office/drawing/2014/main" id="{00000000-0008-0000-0A00-00000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797" name="Check Box 525" hidden="1">
              <a:extLst>
                <a:ext uri="{63B3BB69-23CF-44E3-9099-C40C66FF867C}">
                  <a14:compatExt spid="_x0000_s54797"/>
                </a:ext>
                <a:ext uri="{FF2B5EF4-FFF2-40B4-BE49-F238E27FC236}">
                  <a16:creationId xmlns:a16="http://schemas.microsoft.com/office/drawing/2014/main" id="{00000000-0008-0000-0A00-00000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798" name="Check Box 526" hidden="1">
              <a:extLst>
                <a:ext uri="{63B3BB69-23CF-44E3-9099-C40C66FF867C}">
                  <a14:compatExt spid="_x0000_s54798"/>
                </a:ext>
                <a:ext uri="{FF2B5EF4-FFF2-40B4-BE49-F238E27FC236}">
                  <a16:creationId xmlns:a16="http://schemas.microsoft.com/office/drawing/2014/main" id="{00000000-0008-0000-0A00-00000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799" name="Check Box 527" hidden="1">
              <a:extLst>
                <a:ext uri="{63B3BB69-23CF-44E3-9099-C40C66FF867C}">
                  <a14:compatExt spid="_x0000_s54799"/>
                </a:ext>
                <a:ext uri="{FF2B5EF4-FFF2-40B4-BE49-F238E27FC236}">
                  <a16:creationId xmlns:a16="http://schemas.microsoft.com/office/drawing/2014/main" id="{00000000-0008-0000-0A00-00000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00" name="Check Box 528" hidden="1">
              <a:extLst>
                <a:ext uri="{63B3BB69-23CF-44E3-9099-C40C66FF867C}">
                  <a14:compatExt spid="_x0000_s54800"/>
                </a:ext>
                <a:ext uri="{FF2B5EF4-FFF2-40B4-BE49-F238E27FC236}">
                  <a16:creationId xmlns:a16="http://schemas.microsoft.com/office/drawing/2014/main" id="{00000000-0008-0000-0A00-00001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01" name="Check Box 529" hidden="1">
              <a:extLst>
                <a:ext uri="{63B3BB69-23CF-44E3-9099-C40C66FF867C}">
                  <a14:compatExt spid="_x0000_s54801"/>
                </a:ext>
                <a:ext uri="{FF2B5EF4-FFF2-40B4-BE49-F238E27FC236}">
                  <a16:creationId xmlns:a16="http://schemas.microsoft.com/office/drawing/2014/main" id="{00000000-0008-0000-0A00-00001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02" name="Check Box 530" hidden="1">
              <a:extLst>
                <a:ext uri="{63B3BB69-23CF-44E3-9099-C40C66FF867C}">
                  <a14:compatExt spid="_x0000_s54802"/>
                </a:ext>
                <a:ext uri="{FF2B5EF4-FFF2-40B4-BE49-F238E27FC236}">
                  <a16:creationId xmlns:a16="http://schemas.microsoft.com/office/drawing/2014/main" id="{00000000-0008-0000-0A00-00001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03" name="Check Box 531" hidden="1">
              <a:extLst>
                <a:ext uri="{63B3BB69-23CF-44E3-9099-C40C66FF867C}">
                  <a14:compatExt spid="_x0000_s54803"/>
                </a:ext>
                <a:ext uri="{FF2B5EF4-FFF2-40B4-BE49-F238E27FC236}">
                  <a16:creationId xmlns:a16="http://schemas.microsoft.com/office/drawing/2014/main" id="{00000000-0008-0000-0A00-00001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04" name="Check Box 532" hidden="1">
              <a:extLst>
                <a:ext uri="{63B3BB69-23CF-44E3-9099-C40C66FF867C}">
                  <a14:compatExt spid="_x0000_s54804"/>
                </a:ext>
                <a:ext uri="{FF2B5EF4-FFF2-40B4-BE49-F238E27FC236}">
                  <a16:creationId xmlns:a16="http://schemas.microsoft.com/office/drawing/2014/main" id="{00000000-0008-0000-0A00-00001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05" name="Check Box 533" hidden="1">
              <a:extLst>
                <a:ext uri="{63B3BB69-23CF-44E3-9099-C40C66FF867C}">
                  <a14:compatExt spid="_x0000_s54805"/>
                </a:ext>
                <a:ext uri="{FF2B5EF4-FFF2-40B4-BE49-F238E27FC236}">
                  <a16:creationId xmlns:a16="http://schemas.microsoft.com/office/drawing/2014/main" id="{00000000-0008-0000-0A00-00001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06" name="Check Box 534" hidden="1">
              <a:extLst>
                <a:ext uri="{63B3BB69-23CF-44E3-9099-C40C66FF867C}">
                  <a14:compatExt spid="_x0000_s54806"/>
                </a:ext>
                <a:ext uri="{FF2B5EF4-FFF2-40B4-BE49-F238E27FC236}">
                  <a16:creationId xmlns:a16="http://schemas.microsoft.com/office/drawing/2014/main" id="{00000000-0008-0000-0A00-00001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07" name="Check Box 535" hidden="1">
              <a:extLst>
                <a:ext uri="{63B3BB69-23CF-44E3-9099-C40C66FF867C}">
                  <a14:compatExt spid="_x0000_s54807"/>
                </a:ext>
                <a:ext uri="{FF2B5EF4-FFF2-40B4-BE49-F238E27FC236}">
                  <a16:creationId xmlns:a16="http://schemas.microsoft.com/office/drawing/2014/main" id="{00000000-0008-0000-0A00-00001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08" name="Check Box 536" hidden="1">
              <a:extLst>
                <a:ext uri="{63B3BB69-23CF-44E3-9099-C40C66FF867C}">
                  <a14:compatExt spid="_x0000_s54808"/>
                </a:ext>
                <a:ext uri="{FF2B5EF4-FFF2-40B4-BE49-F238E27FC236}">
                  <a16:creationId xmlns:a16="http://schemas.microsoft.com/office/drawing/2014/main" id="{00000000-0008-0000-0A00-00001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09" name="Check Box 537" hidden="1">
              <a:extLst>
                <a:ext uri="{63B3BB69-23CF-44E3-9099-C40C66FF867C}">
                  <a14:compatExt spid="_x0000_s54809"/>
                </a:ext>
                <a:ext uri="{FF2B5EF4-FFF2-40B4-BE49-F238E27FC236}">
                  <a16:creationId xmlns:a16="http://schemas.microsoft.com/office/drawing/2014/main" id="{00000000-0008-0000-0A00-00001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10" name="Check Box 538" hidden="1">
              <a:extLst>
                <a:ext uri="{63B3BB69-23CF-44E3-9099-C40C66FF867C}">
                  <a14:compatExt spid="_x0000_s54810"/>
                </a:ext>
                <a:ext uri="{FF2B5EF4-FFF2-40B4-BE49-F238E27FC236}">
                  <a16:creationId xmlns:a16="http://schemas.microsoft.com/office/drawing/2014/main" id="{00000000-0008-0000-0A00-00001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11" name="Check Box 539" hidden="1">
              <a:extLst>
                <a:ext uri="{63B3BB69-23CF-44E3-9099-C40C66FF867C}">
                  <a14:compatExt spid="_x0000_s54811"/>
                </a:ext>
                <a:ext uri="{FF2B5EF4-FFF2-40B4-BE49-F238E27FC236}">
                  <a16:creationId xmlns:a16="http://schemas.microsoft.com/office/drawing/2014/main" id="{00000000-0008-0000-0A00-00001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12" name="Check Box 540" hidden="1">
              <a:extLst>
                <a:ext uri="{63B3BB69-23CF-44E3-9099-C40C66FF867C}">
                  <a14:compatExt spid="_x0000_s54812"/>
                </a:ext>
                <a:ext uri="{FF2B5EF4-FFF2-40B4-BE49-F238E27FC236}">
                  <a16:creationId xmlns:a16="http://schemas.microsoft.com/office/drawing/2014/main" id="{00000000-0008-0000-0A00-00001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13" name="Check Box 541" hidden="1">
              <a:extLst>
                <a:ext uri="{63B3BB69-23CF-44E3-9099-C40C66FF867C}">
                  <a14:compatExt spid="_x0000_s54813"/>
                </a:ext>
                <a:ext uri="{FF2B5EF4-FFF2-40B4-BE49-F238E27FC236}">
                  <a16:creationId xmlns:a16="http://schemas.microsoft.com/office/drawing/2014/main" id="{00000000-0008-0000-0A00-00001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14" name="Check Box 542" hidden="1">
              <a:extLst>
                <a:ext uri="{63B3BB69-23CF-44E3-9099-C40C66FF867C}">
                  <a14:compatExt spid="_x0000_s54814"/>
                </a:ext>
                <a:ext uri="{FF2B5EF4-FFF2-40B4-BE49-F238E27FC236}">
                  <a16:creationId xmlns:a16="http://schemas.microsoft.com/office/drawing/2014/main" id="{00000000-0008-0000-0A00-00001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15" name="Check Box 543" hidden="1">
              <a:extLst>
                <a:ext uri="{63B3BB69-23CF-44E3-9099-C40C66FF867C}">
                  <a14:compatExt spid="_x0000_s54815"/>
                </a:ext>
                <a:ext uri="{FF2B5EF4-FFF2-40B4-BE49-F238E27FC236}">
                  <a16:creationId xmlns:a16="http://schemas.microsoft.com/office/drawing/2014/main" id="{00000000-0008-0000-0A00-00001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16" name="Check Box 544" hidden="1">
              <a:extLst>
                <a:ext uri="{63B3BB69-23CF-44E3-9099-C40C66FF867C}">
                  <a14:compatExt spid="_x0000_s54816"/>
                </a:ext>
                <a:ext uri="{FF2B5EF4-FFF2-40B4-BE49-F238E27FC236}">
                  <a16:creationId xmlns:a16="http://schemas.microsoft.com/office/drawing/2014/main" id="{00000000-0008-0000-0A00-00002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17" name="Check Box 545" hidden="1">
              <a:extLst>
                <a:ext uri="{63B3BB69-23CF-44E3-9099-C40C66FF867C}">
                  <a14:compatExt spid="_x0000_s54817"/>
                </a:ext>
                <a:ext uri="{FF2B5EF4-FFF2-40B4-BE49-F238E27FC236}">
                  <a16:creationId xmlns:a16="http://schemas.microsoft.com/office/drawing/2014/main" id="{00000000-0008-0000-0A00-00002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18" name="Check Box 546" hidden="1">
              <a:extLst>
                <a:ext uri="{63B3BB69-23CF-44E3-9099-C40C66FF867C}">
                  <a14:compatExt spid="_x0000_s54818"/>
                </a:ext>
                <a:ext uri="{FF2B5EF4-FFF2-40B4-BE49-F238E27FC236}">
                  <a16:creationId xmlns:a16="http://schemas.microsoft.com/office/drawing/2014/main" id="{00000000-0008-0000-0A00-00002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19" name="Check Box 547" hidden="1">
              <a:extLst>
                <a:ext uri="{63B3BB69-23CF-44E3-9099-C40C66FF867C}">
                  <a14:compatExt spid="_x0000_s54819"/>
                </a:ext>
                <a:ext uri="{FF2B5EF4-FFF2-40B4-BE49-F238E27FC236}">
                  <a16:creationId xmlns:a16="http://schemas.microsoft.com/office/drawing/2014/main" id="{00000000-0008-0000-0A00-00002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20" name="Check Box 548" hidden="1">
              <a:extLst>
                <a:ext uri="{63B3BB69-23CF-44E3-9099-C40C66FF867C}">
                  <a14:compatExt spid="_x0000_s54820"/>
                </a:ext>
                <a:ext uri="{FF2B5EF4-FFF2-40B4-BE49-F238E27FC236}">
                  <a16:creationId xmlns:a16="http://schemas.microsoft.com/office/drawing/2014/main" id="{00000000-0008-0000-0A00-00002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21" name="Check Box 549" hidden="1">
              <a:extLst>
                <a:ext uri="{63B3BB69-23CF-44E3-9099-C40C66FF867C}">
                  <a14:compatExt spid="_x0000_s54821"/>
                </a:ext>
                <a:ext uri="{FF2B5EF4-FFF2-40B4-BE49-F238E27FC236}">
                  <a16:creationId xmlns:a16="http://schemas.microsoft.com/office/drawing/2014/main" id="{00000000-0008-0000-0A00-00002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22" name="Check Box 550" hidden="1">
              <a:extLst>
                <a:ext uri="{63B3BB69-23CF-44E3-9099-C40C66FF867C}">
                  <a14:compatExt spid="_x0000_s54822"/>
                </a:ext>
                <a:ext uri="{FF2B5EF4-FFF2-40B4-BE49-F238E27FC236}">
                  <a16:creationId xmlns:a16="http://schemas.microsoft.com/office/drawing/2014/main" id="{00000000-0008-0000-0A00-00002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23" name="Check Box 551" hidden="1">
              <a:extLst>
                <a:ext uri="{63B3BB69-23CF-44E3-9099-C40C66FF867C}">
                  <a14:compatExt spid="_x0000_s54823"/>
                </a:ext>
                <a:ext uri="{FF2B5EF4-FFF2-40B4-BE49-F238E27FC236}">
                  <a16:creationId xmlns:a16="http://schemas.microsoft.com/office/drawing/2014/main" id="{00000000-0008-0000-0A00-00002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24" name="Check Box 552" hidden="1">
              <a:extLst>
                <a:ext uri="{63B3BB69-23CF-44E3-9099-C40C66FF867C}">
                  <a14:compatExt spid="_x0000_s54824"/>
                </a:ext>
                <a:ext uri="{FF2B5EF4-FFF2-40B4-BE49-F238E27FC236}">
                  <a16:creationId xmlns:a16="http://schemas.microsoft.com/office/drawing/2014/main" id="{00000000-0008-0000-0A00-00002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25" name="Check Box 553" hidden="1">
              <a:extLst>
                <a:ext uri="{63B3BB69-23CF-44E3-9099-C40C66FF867C}">
                  <a14:compatExt spid="_x0000_s54825"/>
                </a:ext>
                <a:ext uri="{FF2B5EF4-FFF2-40B4-BE49-F238E27FC236}">
                  <a16:creationId xmlns:a16="http://schemas.microsoft.com/office/drawing/2014/main" id="{00000000-0008-0000-0A00-00002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26" name="Check Box 554" hidden="1">
              <a:extLst>
                <a:ext uri="{63B3BB69-23CF-44E3-9099-C40C66FF867C}">
                  <a14:compatExt spid="_x0000_s54826"/>
                </a:ext>
                <a:ext uri="{FF2B5EF4-FFF2-40B4-BE49-F238E27FC236}">
                  <a16:creationId xmlns:a16="http://schemas.microsoft.com/office/drawing/2014/main" id="{00000000-0008-0000-0A00-00002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27" name="Check Box 555" hidden="1">
              <a:extLst>
                <a:ext uri="{63B3BB69-23CF-44E3-9099-C40C66FF867C}">
                  <a14:compatExt spid="_x0000_s54827"/>
                </a:ext>
                <a:ext uri="{FF2B5EF4-FFF2-40B4-BE49-F238E27FC236}">
                  <a16:creationId xmlns:a16="http://schemas.microsoft.com/office/drawing/2014/main" id="{00000000-0008-0000-0A00-00002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28" name="Check Box 556" hidden="1">
              <a:extLst>
                <a:ext uri="{63B3BB69-23CF-44E3-9099-C40C66FF867C}">
                  <a14:compatExt spid="_x0000_s54828"/>
                </a:ext>
                <a:ext uri="{FF2B5EF4-FFF2-40B4-BE49-F238E27FC236}">
                  <a16:creationId xmlns:a16="http://schemas.microsoft.com/office/drawing/2014/main" id="{00000000-0008-0000-0A00-00002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29" name="Check Box 557" hidden="1">
              <a:extLst>
                <a:ext uri="{63B3BB69-23CF-44E3-9099-C40C66FF867C}">
                  <a14:compatExt spid="_x0000_s54829"/>
                </a:ext>
                <a:ext uri="{FF2B5EF4-FFF2-40B4-BE49-F238E27FC236}">
                  <a16:creationId xmlns:a16="http://schemas.microsoft.com/office/drawing/2014/main" id="{00000000-0008-0000-0A00-00002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30" name="Check Box 558" hidden="1">
              <a:extLst>
                <a:ext uri="{63B3BB69-23CF-44E3-9099-C40C66FF867C}">
                  <a14:compatExt spid="_x0000_s54830"/>
                </a:ext>
                <a:ext uri="{FF2B5EF4-FFF2-40B4-BE49-F238E27FC236}">
                  <a16:creationId xmlns:a16="http://schemas.microsoft.com/office/drawing/2014/main" id="{00000000-0008-0000-0A00-00002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31" name="Check Box 559" hidden="1">
              <a:extLst>
                <a:ext uri="{63B3BB69-23CF-44E3-9099-C40C66FF867C}">
                  <a14:compatExt spid="_x0000_s54831"/>
                </a:ext>
                <a:ext uri="{FF2B5EF4-FFF2-40B4-BE49-F238E27FC236}">
                  <a16:creationId xmlns:a16="http://schemas.microsoft.com/office/drawing/2014/main" id="{00000000-0008-0000-0A00-00002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32" name="Check Box 560" hidden="1">
              <a:extLst>
                <a:ext uri="{63B3BB69-23CF-44E3-9099-C40C66FF867C}">
                  <a14:compatExt spid="_x0000_s54832"/>
                </a:ext>
                <a:ext uri="{FF2B5EF4-FFF2-40B4-BE49-F238E27FC236}">
                  <a16:creationId xmlns:a16="http://schemas.microsoft.com/office/drawing/2014/main" id="{00000000-0008-0000-0A00-00003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33" name="Check Box 561" hidden="1">
              <a:extLst>
                <a:ext uri="{63B3BB69-23CF-44E3-9099-C40C66FF867C}">
                  <a14:compatExt spid="_x0000_s54833"/>
                </a:ext>
                <a:ext uri="{FF2B5EF4-FFF2-40B4-BE49-F238E27FC236}">
                  <a16:creationId xmlns:a16="http://schemas.microsoft.com/office/drawing/2014/main" id="{00000000-0008-0000-0A00-00003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34" name="Check Box 562" hidden="1">
              <a:extLst>
                <a:ext uri="{63B3BB69-23CF-44E3-9099-C40C66FF867C}">
                  <a14:compatExt spid="_x0000_s54834"/>
                </a:ext>
                <a:ext uri="{FF2B5EF4-FFF2-40B4-BE49-F238E27FC236}">
                  <a16:creationId xmlns:a16="http://schemas.microsoft.com/office/drawing/2014/main" id="{00000000-0008-0000-0A00-00003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35" name="Check Box 563" hidden="1">
              <a:extLst>
                <a:ext uri="{63B3BB69-23CF-44E3-9099-C40C66FF867C}">
                  <a14:compatExt spid="_x0000_s54835"/>
                </a:ext>
                <a:ext uri="{FF2B5EF4-FFF2-40B4-BE49-F238E27FC236}">
                  <a16:creationId xmlns:a16="http://schemas.microsoft.com/office/drawing/2014/main" id="{00000000-0008-0000-0A00-00003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36" name="Check Box 564" hidden="1">
              <a:extLst>
                <a:ext uri="{63B3BB69-23CF-44E3-9099-C40C66FF867C}">
                  <a14:compatExt spid="_x0000_s54836"/>
                </a:ext>
                <a:ext uri="{FF2B5EF4-FFF2-40B4-BE49-F238E27FC236}">
                  <a16:creationId xmlns:a16="http://schemas.microsoft.com/office/drawing/2014/main" id="{00000000-0008-0000-0A00-00003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37" name="Check Box 565" hidden="1">
              <a:extLst>
                <a:ext uri="{63B3BB69-23CF-44E3-9099-C40C66FF867C}">
                  <a14:compatExt spid="_x0000_s54837"/>
                </a:ext>
                <a:ext uri="{FF2B5EF4-FFF2-40B4-BE49-F238E27FC236}">
                  <a16:creationId xmlns:a16="http://schemas.microsoft.com/office/drawing/2014/main" id="{00000000-0008-0000-0A00-00003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38" name="Check Box 566" hidden="1">
              <a:extLst>
                <a:ext uri="{63B3BB69-23CF-44E3-9099-C40C66FF867C}">
                  <a14:compatExt spid="_x0000_s54838"/>
                </a:ext>
                <a:ext uri="{FF2B5EF4-FFF2-40B4-BE49-F238E27FC236}">
                  <a16:creationId xmlns:a16="http://schemas.microsoft.com/office/drawing/2014/main" id="{00000000-0008-0000-0A00-00003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39" name="Check Box 567" hidden="1">
              <a:extLst>
                <a:ext uri="{63B3BB69-23CF-44E3-9099-C40C66FF867C}">
                  <a14:compatExt spid="_x0000_s54839"/>
                </a:ext>
                <a:ext uri="{FF2B5EF4-FFF2-40B4-BE49-F238E27FC236}">
                  <a16:creationId xmlns:a16="http://schemas.microsoft.com/office/drawing/2014/main" id="{00000000-0008-0000-0A00-00003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40" name="Check Box 568" hidden="1">
              <a:extLst>
                <a:ext uri="{63B3BB69-23CF-44E3-9099-C40C66FF867C}">
                  <a14:compatExt spid="_x0000_s54840"/>
                </a:ext>
                <a:ext uri="{FF2B5EF4-FFF2-40B4-BE49-F238E27FC236}">
                  <a16:creationId xmlns:a16="http://schemas.microsoft.com/office/drawing/2014/main" id="{00000000-0008-0000-0A00-00003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41" name="Check Box 569" hidden="1">
              <a:extLst>
                <a:ext uri="{63B3BB69-23CF-44E3-9099-C40C66FF867C}">
                  <a14:compatExt spid="_x0000_s54841"/>
                </a:ext>
                <a:ext uri="{FF2B5EF4-FFF2-40B4-BE49-F238E27FC236}">
                  <a16:creationId xmlns:a16="http://schemas.microsoft.com/office/drawing/2014/main" id="{00000000-0008-0000-0A00-00003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42" name="Check Box 570" hidden="1">
              <a:extLst>
                <a:ext uri="{63B3BB69-23CF-44E3-9099-C40C66FF867C}">
                  <a14:compatExt spid="_x0000_s54842"/>
                </a:ext>
                <a:ext uri="{FF2B5EF4-FFF2-40B4-BE49-F238E27FC236}">
                  <a16:creationId xmlns:a16="http://schemas.microsoft.com/office/drawing/2014/main" id="{00000000-0008-0000-0A00-00003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43" name="Check Box 571" hidden="1">
              <a:extLst>
                <a:ext uri="{63B3BB69-23CF-44E3-9099-C40C66FF867C}">
                  <a14:compatExt spid="_x0000_s54843"/>
                </a:ext>
                <a:ext uri="{FF2B5EF4-FFF2-40B4-BE49-F238E27FC236}">
                  <a16:creationId xmlns:a16="http://schemas.microsoft.com/office/drawing/2014/main" id="{00000000-0008-0000-0A00-00003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44" name="Check Box 572" hidden="1">
              <a:extLst>
                <a:ext uri="{63B3BB69-23CF-44E3-9099-C40C66FF867C}">
                  <a14:compatExt spid="_x0000_s54844"/>
                </a:ext>
                <a:ext uri="{FF2B5EF4-FFF2-40B4-BE49-F238E27FC236}">
                  <a16:creationId xmlns:a16="http://schemas.microsoft.com/office/drawing/2014/main" id="{00000000-0008-0000-0A00-00003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45" name="Check Box 573" hidden="1">
              <a:extLst>
                <a:ext uri="{63B3BB69-23CF-44E3-9099-C40C66FF867C}">
                  <a14:compatExt spid="_x0000_s54845"/>
                </a:ext>
                <a:ext uri="{FF2B5EF4-FFF2-40B4-BE49-F238E27FC236}">
                  <a16:creationId xmlns:a16="http://schemas.microsoft.com/office/drawing/2014/main" id="{00000000-0008-0000-0A00-00003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46" name="Check Box 574" hidden="1">
              <a:extLst>
                <a:ext uri="{63B3BB69-23CF-44E3-9099-C40C66FF867C}">
                  <a14:compatExt spid="_x0000_s54846"/>
                </a:ext>
                <a:ext uri="{FF2B5EF4-FFF2-40B4-BE49-F238E27FC236}">
                  <a16:creationId xmlns:a16="http://schemas.microsoft.com/office/drawing/2014/main" id="{00000000-0008-0000-0A00-00003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47" name="Check Box 575" hidden="1">
              <a:extLst>
                <a:ext uri="{63B3BB69-23CF-44E3-9099-C40C66FF867C}">
                  <a14:compatExt spid="_x0000_s54847"/>
                </a:ext>
                <a:ext uri="{FF2B5EF4-FFF2-40B4-BE49-F238E27FC236}">
                  <a16:creationId xmlns:a16="http://schemas.microsoft.com/office/drawing/2014/main" id="{00000000-0008-0000-0A00-00003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48" name="Check Box 576" hidden="1">
              <a:extLst>
                <a:ext uri="{63B3BB69-23CF-44E3-9099-C40C66FF867C}">
                  <a14:compatExt spid="_x0000_s54848"/>
                </a:ext>
                <a:ext uri="{FF2B5EF4-FFF2-40B4-BE49-F238E27FC236}">
                  <a16:creationId xmlns:a16="http://schemas.microsoft.com/office/drawing/2014/main" id="{00000000-0008-0000-0A00-00004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49" name="Check Box 577" hidden="1">
              <a:extLst>
                <a:ext uri="{63B3BB69-23CF-44E3-9099-C40C66FF867C}">
                  <a14:compatExt spid="_x0000_s54849"/>
                </a:ext>
                <a:ext uri="{FF2B5EF4-FFF2-40B4-BE49-F238E27FC236}">
                  <a16:creationId xmlns:a16="http://schemas.microsoft.com/office/drawing/2014/main" id="{00000000-0008-0000-0A00-00004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50" name="Check Box 578" hidden="1">
              <a:extLst>
                <a:ext uri="{63B3BB69-23CF-44E3-9099-C40C66FF867C}">
                  <a14:compatExt spid="_x0000_s54850"/>
                </a:ext>
                <a:ext uri="{FF2B5EF4-FFF2-40B4-BE49-F238E27FC236}">
                  <a16:creationId xmlns:a16="http://schemas.microsoft.com/office/drawing/2014/main" id="{00000000-0008-0000-0A00-00004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51" name="Check Box 579" hidden="1">
              <a:extLst>
                <a:ext uri="{63B3BB69-23CF-44E3-9099-C40C66FF867C}">
                  <a14:compatExt spid="_x0000_s54851"/>
                </a:ext>
                <a:ext uri="{FF2B5EF4-FFF2-40B4-BE49-F238E27FC236}">
                  <a16:creationId xmlns:a16="http://schemas.microsoft.com/office/drawing/2014/main" id="{00000000-0008-0000-0A00-00004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52" name="Check Box 580" hidden="1">
              <a:extLst>
                <a:ext uri="{63B3BB69-23CF-44E3-9099-C40C66FF867C}">
                  <a14:compatExt spid="_x0000_s54852"/>
                </a:ext>
                <a:ext uri="{FF2B5EF4-FFF2-40B4-BE49-F238E27FC236}">
                  <a16:creationId xmlns:a16="http://schemas.microsoft.com/office/drawing/2014/main" id="{00000000-0008-0000-0A00-00004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53" name="Check Box 581" hidden="1">
              <a:extLst>
                <a:ext uri="{63B3BB69-23CF-44E3-9099-C40C66FF867C}">
                  <a14:compatExt spid="_x0000_s54853"/>
                </a:ext>
                <a:ext uri="{FF2B5EF4-FFF2-40B4-BE49-F238E27FC236}">
                  <a16:creationId xmlns:a16="http://schemas.microsoft.com/office/drawing/2014/main" id="{00000000-0008-0000-0A00-00004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54" name="Check Box 582" hidden="1">
              <a:extLst>
                <a:ext uri="{63B3BB69-23CF-44E3-9099-C40C66FF867C}">
                  <a14:compatExt spid="_x0000_s54854"/>
                </a:ext>
                <a:ext uri="{FF2B5EF4-FFF2-40B4-BE49-F238E27FC236}">
                  <a16:creationId xmlns:a16="http://schemas.microsoft.com/office/drawing/2014/main" id="{00000000-0008-0000-0A00-00004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55" name="Check Box 583" hidden="1">
              <a:extLst>
                <a:ext uri="{63B3BB69-23CF-44E3-9099-C40C66FF867C}">
                  <a14:compatExt spid="_x0000_s54855"/>
                </a:ext>
                <a:ext uri="{FF2B5EF4-FFF2-40B4-BE49-F238E27FC236}">
                  <a16:creationId xmlns:a16="http://schemas.microsoft.com/office/drawing/2014/main" id="{00000000-0008-0000-0A00-00004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56" name="Check Box 584" hidden="1">
              <a:extLst>
                <a:ext uri="{63B3BB69-23CF-44E3-9099-C40C66FF867C}">
                  <a14:compatExt spid="_x0000_s54856"/>
                </a:ext>
                <a:ext uri="{FF2B5EF4-FFF2-40B4-BE49-F238E27FC236}">
                  <a16:creationId xmlns:a16="http://schemas.microsoft.com/office/drawing/2014/main" id="{00000000-0008-0000-0A00-00004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57" name="Check Box 585" hidden="1">
              <a:extLst>
                <a:ext uri="{63B3BB69-23CF-44E3-9099-C40C66FF867C}">
                  <a14:compatExt spid="_x0000_s54857"/>
                </a:ext>
                <a:ext uri="{FF2B5EF4-FFF2-40B4-BE49-F238E27FC236}">
                  <a16:creationId xmlns:a16="http://schemas.microsoft.com/office/drawing/2014/main" id="{00000000-0008-0000-0A00-00004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58" name="Check Box 586" hidden="1">
              <a:extLst>
                <a:ext uri="{63B3BB69-23CF-44E3-9099-C40C66FF867C}">
                  <a14:compatExt spid="_x0000_s54858"/>
                </a:ext>
                <a:ext uri="{FF2B5EF4-FFF2-40B4-BE49-F238E27FC236}">
                  <a16:creationId xmlns:a16="http://schemas.microsoft.com/office/drawing/2014/main" id="{00000000-0008-0000-0A00-00004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59" name="Check Box 587" hidden="1">
              <a:extLst>
                <a:ext uri="{63B3BB69-23CF-44E3-9099-C40C66FF867C}">
                  <a14:compatExt spid="_x0000_s54859"/>
                </a:ext>
                <a:ext uri="{FF2B5EF4-FFF2-40B4-BE49-F238E27FC236}">
                  <a16:creationId xmlns:a16="http://schemas.microsoft.com/office/drawing/2014/main" id="{00000000-0008-0000-0A00-00004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60" name="Check Box 588" hidden="1">
              <a:extLst>
                <a:ext uri="{63B3BB69-23CF-44E3-9099-C40C66FF867C}">
                  <a14:compatExt spid="_x0000_s54860"/>
                </a:ext>
                <a:ext uri="{FF2B5EF4-FFF2-40B4-BE49-F238E27FC236}">
                  <a16:creationId xmlns:a16="http://schemas.microsoft.com/office/drawing/2014/main" id="{00000000-0008-0000-0A00-00004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61" name="Check Box 589" hidden="1">
              <a:extLst>
                <a:ext uri="{63B3BB69-23CF-44E3-9099-C40C66FF867C}">
                  <a14:compatExt spid="_x0000_s54861"/>
                </a:ext>
                <a:ext uri="{FF2B5EF4-FFF2-40B4-BE49-F238E27FC236}">
                  <a16:creationId xmlns:a16="http://schemas.microsoft.com/office/drawing/2014/main" id="{00000000-0008-0000-0A00-00004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62" name="Check Box 590" hidden="1">
              <a:extLst>
                <a:ext uri="{63B3BB69-23CF-44E3-9099-C40C66FF867C}">
                  <a14:compatExt spid="_x0000_s54862"/>
                </a:ext>
                <a:ext uri="{FF2B5EF4-FFF2-40B4-BE49-F238E27FC236}">
                  <a16:creationId xmlns:a16="http://schemas.microsoft.com/office/drawing/2014/main" id="{00000000-0008-0000-0A00-00004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63" name="Check Box 591" hidden="1">
              <a:extLst>
                <a:ext uri="{63B3BB69-23CF-44E3-9099-C40C66FF867C}">
                  <a14:compatExt spid="_x0000_s54863"/>
                </a:ext>
                <a:ext uri="{FF2B5EF4-FFF2-40B4-BE49-F238E27FC236}">
                  <a16:creationId xmlns:a16="http://schemas.microsoft.com/office/drawing/2014/main" id="{00000000-0008-0000-0A00-00004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64" name="Check Box 592" hidden="1">
              <a:extLst>
                <a:ext uri="{63B3BB69-23CF-44E3-9099-C40C66FF867C}">
                  <a14:compatExt spid="_x0000_s54864"/>
                </a:ext>
                <a:ext uri="{FF2B5EF4-FFF2-40B4-BE49-F238E27FC236}">
                  <a16:creationId xmlns:a16="http://schemas.microsoft.com/office/drawing/2014/main" id="{00000000-0008-0000-0A00-00005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65" name="Check Box 593" hidden="1">
              <a:extLst>
                <a:ext uri="{63B3BB69-23CF-44E3-9099-C40C66FF867C}">
                  <a14:compatExt spid="_x0000_s54865"/>
                </a:ext>
                <a:ext uri="{FF2B5EF4-FFF2-40B4-BE49-F238E27FC236}">
                  <a16:creationId xmlns:a16="http://schemas.microsoft.com/office/drawing/2014/main" id="{00000000-0008-0000-0A00-00005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66" name="Check Box 594" hidden="1">
              <a:extLst>
                <a:ext uri="{63B3BB69-23CF-44E3-9099-C40C66FF867C}">
                  <a14:compatExt spid="_x0000_s54866"/>
                </a:ext>
                <a:ext uri="{FF2B5EF4-FFF2-40B4-BE49-F238E27FC236}">
                  <a16:creationId xmlns:a16="http://schemas.microsoft.com/office/drawing/2014/main" id="{00000000-0008-0000-0A00-00005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67" name="Check Box 595" hidden="1">
              <a:extLst>
                <a:ext uri="{63B3BB69-23CF-44E3-9099-C40C66FF867C}">
                  <a14:compatExt spid="_x0000_s54867"/>
                </a:ext>
                <a:ext uri="{FF2B5EF4-FFF2-40B4-BE49-F238E27FC236}">
                  <a16:creationId xmlns:a16="http://schemas.microsoft.com/office/drawing/2014/main" id="{00000000-0008-0000-0A00-00005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68" name="Check Box 596" hidden="1">
              <a:extLst>
                <a:ext uri="{63B3BB69-23CF-44E3-9099-C40C66FF867C}">
                  <a14:compatExt spid="_x0000_s54868"/>
                </a:ext>
                <a:ext uri="{FF2B5EF4-FFF2-40B4-BE49-F238E27FC236}">
                  <a16:creationId xmlns:a16="http://schemas.microsoft.com/office/drawing/2014/main" id="{00000000-0008-0000-0A00-00005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69" name="Check Box 597" hidden="1">
              <a:extLst>
                <a:ext uri="{63B3BB69-23CF-44E3-9099-C40C66FF867C}">
                  <a14:compatExt spid="_x0000_s54869"/>
                </a:ext>
                <a:ext uri="{FF2B5EF4-FFF2-40B4-BE49-F238E27FC236}">
                  <a16:creationId xmlns:a16="http://schemas.microsoft.com/office/drawing/2014/main" id="{00000000-0008-0000-0A00-00005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70" name="Check Box 598" hidden="1">
              <a:extLst>
                <a:ext uri="{63B3BB69-23CF-44E3-9099-C40C66FF867C}">
                  <a14:compatExt spid="_x0000_s54870"/>
                </a:ext>
                <a:ext uri="{FF2B5EF4-FFF2-40B4-BE49-F238E27FC236}">
                  <a16:creationId xmlns:a16="http://schemas.microsoft.com/office/drawing/2014/main" id="{00000000-0008-0000-0A00-00005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71" name="Check Box 599" hidden="1">
              <a:extLst>
                <a:ext uri="{63B3BB69-23CF-44E3-9099-C40C66FF867C}">
                  <a14:compatExt spid="_x0000_s54871"/>
                </a:ext>
                <a:ext uri="{FF2B5EF4-FFF2-40B4-BE49-F238E27FC236}">
                  <a16:creationId xmlns:a16="http://schemas.microsoft.com/office/drawing/2014/main" id="{00000000-0008-0000-0A00-00005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72" name="Check Box 600" hidden="1">
              <a:extLst>
                <a:ext uri="{63B3BB69-23CF-44E3-9099-C40C66FF867C}">
                  <a14:compatExt spid="_x0000_s54872"/>
                </a:ext>
                <a:ext uri="{FF2B5EF4-FFF2-40B4-BE49-F238E27FC236}">
                  <a16:creationId xmlns:a16="http://schemas.microsoft.com/office/drawing/2014/main" id="{00000000-0008-0000-0A00-00005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73" name="Check Box 601" hidden="1">
              <a:extLst>
                <a:ext uri="{63B3BB69-23CF-44E3-9099-C40C66FF867C}">
                  <a14:compatExt spid="_x0000_s54873"/>
                </a:ext>
                <a:ext uri="{FF2B5EF4-FFF2-40B4-BE49-F238E27FC236}">
                  <a16:creationId xmlns:a16="http://schemas.microsoft.com/office/drawing/2014/main" id="{00000000-0008-0000-0A00-00005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74" name="Check Box 602" hidden="1">
              <a:extLst>
                <a:ext uri="{63B3BB69-23CF-44E3-9099-C40C66FF867C}">
                  <a14:compatExt spid="_x0000_s54874"/>
                </a:ext>
                <a:ext uri="{FF2B5EF4-FFF2-40B4-BE49-F238E27FC236}">
                  <a16:creationId xmlns:a16="http://schemas.microsoft.com/office/drawing/2014/main" id="{00000000-0008-0000-0A00-00005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75" name="Check Box 603" hidden="1">
              <a:extLst>
                <a:ext uri="{63B3BB69-23CF-44E3-9099-C40C66FF867C}">
                  <a14:compatExt spid="_x0000_s54875"/>
                </a:ext>
                <a:ext uri="{FF2B5EF4-FFF2-40B4-BE49-F238E27FC236}">
                  <a16:creationId xmlns:a16="http://schemas.microsoft.com/office/drawing/2014/main" id="{00000000-0008-0000-0A00-00005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76" name="Check Box 604" hidden="1">
              <a:extLst>
                <a:ext uri="{63B3BB69-23CF-44E3-9099-C40C66FF867C}">
                  <a14:compatExt spid="_x0000_s54876"/>
                </a:ext>
                <a:ext uri="{FF2B5EF4-FFF2-40B4-BE49-F238E27FC236}">
                  <a16:creationId xmlns:a16="http://schemas.microsoft.com/office/drawing/2014/main" id="{00000000-0008-0000-0A00-00005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77" name="Check Box 605" hidden="1">
              <a:extLst>
                <a:ext uri="{63B3BB69-23CF-44E3-9099-C40C66FF867C}">
                  <a14:compatExt spid="_x0000_s54877"/>
                </a:ext>
                <a:ext uri="{FF2B5EF4-FFF2-40B4-BE49-F238E27FC236}">
                  <a16:creationId xmlns:a16="http://schemas.microsoft.com/office/drawing/2014/main" id="{00000000-0008-0000-0A00-00005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78" name="Check Box 606" hidden="1">
              <a:extLst>
                <a:ext uri="{63B3BB69-23CF-44E3-9099-C40C66FF867C}">
                  <a14:compatExt spid="_x0000_s54878"/>
                </a:ext>
                <a:ext uri="{FF2B5EF4-FFF2-40B4-BE49-F238E27FC236}">
                  <a16:creationId xmlns:a16="http://schemas.microsoft.com/office/drawing/2014/main" id="{00000000-0008-0000-0A00-00005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79" name="Check Box 607" hidden="1">
              <a:extLst>
                <a:ext uri="{63B3BB69-23CF-44E3-9099-C40C66FF867C}">
                  <a14:compatExt spid="_x0000_s54879"/>
                </a:ext>
                <a:ext uri="{FF2B5EF4-FFF2-40B4-BE49-F238E27FC236}">
                  <a16:creationId xmlns:a16="http://schemas.microsoft.com/office/drawing/2014/main" id="{00000000-0008-0000-0A00-00005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80" name="Check Box 608" hidden="1">
              <a:extLst>
                <a:ext uri="{63B3BB69-23CF-44E3-9099-C40C66FF867C}">
                  <a14:compatExt spid="_x0000_s54880"/>
                </a:ext>
                <a:ext uri="{FF2B5EF4-FFF2-40B4-BE49-F238E27FC236}">
                  <a16:creationId xmlns:a16="http://schemas.microsoft.com/office/drawing/2014/main" id="{00000000-0008-0000-0A00-00006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81" name="Check Box 609" hidden="1">
              <a:extLst>
                <a:ext uri="{63B3BB69-23CF-44E3-9099-C40C66FF867C}">
                  <a14:compatExt spid="_x0000_s54881"/>
                </a:ext>
                <a:ext uri="{FF2B5EF4-FFF2-40B4-BE49-F238E27FC236}">
                  <a16:creationId xmlns:a16="http://schemas.microsoft.com/office/drawing/2014/main" id="{00000000-0008-0000-0A00-00006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82" name="Check Box 610" hidden="1">
              <a:extLst>
                <a:ext uri="{63B3BB69-23CF-44E3-9099-C40C66FF867C}">
                  <a14:compatExt spid="_x0000_s54882"/>
                </a:ext>
                <a:ext uri="{FF2B5EF4-FFF2-40B4-BE49-F238E27FC236}">
                  <a16:creationId xmlns:a16="http://schemas.microsoft.com/office/drawing/2014/main" id="{00000000-0008-0000-0A00-00006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83" name="Check Box 611" hidden="1">
              <a:extLst>
                <a:ext uri="{63B3BB69-23CF-44E3-9099-C40C66FF867C}">
                  <a14:compatExt spid="_x0000_s54883"/>
                </a:ext>
                <a:ext uri="{FF2B5EF4-FFF2-40B4-BE49-F238E27FC236}">
                  <a16:creationId xmlns:a16="http://schemas.microsoft.com/office/drawing/2014/main" id="{00000000-0008-0000-0A00-00006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84" name="Check Box 612" hidden="1">
              <a:extLst>
                <a:ext uri="{63B3BB69-23CF-44E3-9099-C40C66FF867C}">
                  <a14:compatExt spid="_x0000_s54884"/>
                </a:ext>
                <a:ext uri="{FF2B5EF4-FFF2-40B4-BE49-F238E27FC236}">
                  <a16:creationId xmlns:a16="http://schemas.microsoft.com/office/drawing/2014/main" id="{00000000-0008-0000-0A00-00006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85" name="Check Box 613" hidden="1">
              <a:extLst>
                <a:ext uri="{63B3BB69-23CF-44E3-9099-C40C66FF867C}">
                  <a14:compatExt spid="_x0000_s54885"/>
                </a:ext>
                <a:ext uri="{FF2B5EF4-FFF2-40B4-BE49-F238E27FC236}">
                  <a16:creationId xmlns:a16="http://schemas.microsoft.com/office/drawing/2014/main" id="{00000000-0008-0000-0A00-00006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86" name="Check Box 614" hidden="1">
              <a:extLst>
                <a:ext uri="{63B3BB69-23CF-44E3-9099-C40C66FF867C}">
                  <a14:compatExt spid="_x0000_s54886"/>
                </a:ext>
                <a:ext uri="{FF2B5EF4-FFF2-40B4-BE49-F238E27FC236}">
                  <a16:creationId xmlns:a16="http://schemas.microsoft.com/office/drawing/2014/main" id="{00000000-0008-0000-0A00-00006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87" name="Check Box 615" hidden="1">
              <a:extLst>
                <a:ext uri="{63B3BB69-23CF-44E3-9099-C40C66FF867C}">
                  <a14:compatExt spid="_x0000_s54887"/>
                </a:ext>
                <a:ext uri="{FF2B5EF4-FFF2-40B4-BE49-F238E27FC236}">
                  <a16:creationId xmlns:a16="http://schemas.microsoft.com/office/drawing/2014/main" id="{00000000-0008-0000-0A00-00006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88" name="Check Box 616" hidden="1">
              <a:extLst>
                <a:ext uri="{63B3BB69-23CF-44E3-9099-C40C66FF867C}">
                  <a14:compatExt spid="_x0000_s54888"/>
                </a:ext>
                <a:ext uri="{FF2B5EF4-FFF2-40B4-BE49-F238E27FC236}">
                  <a16:creationId xmlns:a16="http://schemas.microsoft.com/office/drawing/2014/main" id="{00000000-0008-0000-0A00-00006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89" name="Check Box 617" hidden="1">
              <a:extLst>
                <a:ext uri="{63B3BB69-23CF-44E3-9099-C40C66FF867C}">
                  <a14:compatExt spid="_x0000_s54889"/>
                </a:ext>
                <a:ext uri="{FF2B5EF4-FFF2-40B4-BE49-F238E27FC236}">
                  <a16:creationId xmlns:a16="http://schemas.microsoft.com/office/drawing/2014/main" id="{00000000-0008-0000-0A00-00006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90" name="Check Box 618" hidden="1">
              <a:extLst>
                <a:ext uri="{63B3BB69-23CF-44E3-9099-C40C66FF867C}">
                  <a14:compatExt spid="_x0000_s54890"/>
                </a:ext>
                <a:ext uri="{FF2B5EF4-FFF2-40B4-BE49-F238E27FC236}">
                  <a16:creationId xmlns:a16="http://schemas.microsoft.com/office/drawing/2014/main" id="{00000000-0008-0000-0A00-00006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91" name="Check Box 619" hidden="1">
              <a:extLst>
                <a:ext uri="{63B3BB69-23CF-44E3-9099-C40C66FF867C}">
                  <a14:compatExt spid="_x0000_s54891"/>
                </a:ext>
                <a:ext uri="{FF2B5EF4-FFF2-40B4-BE49-F238E27FC236}">
                  <a16:creationId xmlns:a16="http://schemas.microsoft.com/office/drawing/2014/main" id="{00000000-0008-0000-0A00-00006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92" name="Check Box 620" hidden="1">
              <a:extLst>
                <a:ext uri="{63B3BB69-23CF-44E3-9099-C40C66FF867C}">
                  <a14:compatExt spid="_x0000_s54892"/>
                </a:ext>
                <a:ext uri="{FF2B5EF4-FFF2-40B4-BE49-F238E27FC236}">
                  <a16:creationId xmlns:a16="http://schemas.microsoft.com/office/drawing/2014/main" id="{00000000-0008-0000-0A00-00006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93" name="Check Box 621" hidden="1">
              <a:extLst>
                <a:ext uri="{63B3BB69-23CF-44E3-9099-C40C66FF867C}">
                  <a14:compatExt spid="_x0000_s54893"/>
                </a:ext>
                <a:ext uri="{FF2B5EF4-FFF2-40B4-BE49-F238E27FC236}">
                  <a16:creationId xmlns:a16="http://schemas.microsoft.com/office/drawing/2014/main" id="{00000000-0008-0000-0A00-00006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94" name="Check Box 622" hidden="1">
              <a:extLst>
                <a:ext uri="{63B3BB69-23CF-44E3-9099-C40C66FF867C}">
                  <a14:compatExt spid="_x0000_s54894"/>
                </a:ext>
                <a:ext uri="{FF2B5EF4-FFF2-40B4-BE49-F238E27FC236}">
                  <a16:creationId xmlns:a16="http://schemas.microsoft.com/office/drawing/2014/main" id="{00000000-0008-0000-0A00-00006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95" name="Check Box 623" hidden="1">
              <a:extLst>
                <a:ext uri="{63B3BB69-23CF-44E3-9099-C40C66FF867C}">
                  <a14:compatExt spid="_x0000_s54895"/>
                </a:ext>
                <a:ext uri="{FF2B5EF4-FFF2-40B4-BE49-F238E27FC236}">
                  <a16:creationId xmlns:a16="http://schemas.microsoft.com/office/drawing/2014/main" id="{00000000-0008-0000-0A00-00006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96" name="Check Box 624" hidden="1">
              <a:extLst>
                <a:ext uri="{63B3BB69-23CF-44E3-9099-C40C66FF867C}">
                  <a14:compatExt spid="_x0000_s54896"/>
                </a:ext>
                <a:ext uri="{FF2B5EF4-FFF2-40B4-BE49-F238E27FC236}">
                  <a16:creationId xmlns:a16="http://schemas.microsoft.com/office/drawing/2014/main" id="{00000000-0008-0000-0A00-00007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97" name="Check Box 625" hidden="1">
              <a:extLst>
                <a:ext uri="{63B3BB69-23CF-44E3-9099-C40C66FF867C}">
                  <a14:compatExt spid="_x0000_s54897"/>
                </a:ext>
                <a:ext uri="{FF2B5EF4-FFF2-40B4-BE49-F238E27FC236}">
                  <a16:creationId xmlns:a16="http://schemas.microsoft.com/office/drawing/2014/main" id="{00000000-0008-0000-0A00-00007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98" name="Check Box 626" hidden="1">
              <a:extLst>
                <a:ext uri="{63B3BB69-23CF-44E3-9099-C40C66FF867C}">
                  <a14:compatExt spid="_x0000_s54898"/>
                </a:ext>
                <a:ext uri="{FF2B5EF4-FFF2-40B4-BE49-F238E27FC236}">
                  <a16:creationId xmlns:a16="http://schemas.microsoft.com/office/drawing/2014/main" id="{00000000-0008-0000-0A00-00007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99" name="Check Box 627" hidden="1">
              <a:extLst>
                <a:ext uri="{63B3BB69-23CF-44E3-9099-C40C66FF867C}">
                  <a14:compatExt spid="_x0000_s54899"/>
                </a:ext>
                <a:ext uri="{FF2B5EF4-FFF2-40B4-BE49-F238E27FC236}">
                  <a16:creationId xmlns:a16="http://schemas.microsoft.com/office/drawing/2014/main" id="{00000000-0008-0000-0A00-00007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00" name="Check Box 628" hidden="1">
              <a:extLst>
                <a:ext uri="{63B3BB69-23CF-44E3-9099-C40C66FF867C}">
                  <a14:compatExt spid="_x0000_s54900"/>
                </a:ext>
                <a:ext uri="{FF2B5EF4-FFF2-40B4-BE49-F238E27FC236}">
                  <a16:creationId xmlns:a16="http://schemas.microsoft.com/office/drawing/2014/main" id="{00000000-0008-0000-0A00-00007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01" name="Check Box 629" hidden="1">
              <a:extLst>
                <a:ext uri="{63B3BB69-23CF-44E3-9099-C40C66FF867C}">
                  <a14:compatExt spid="_x0000_s54901"/>
                </a:ext>
                <a:ext uri="{FF2B5EF4-FFF2-40B4-BE49-F238E27FC236}">
                  <a16:creationId xmlns:a16="http://schemas.microsoft.com/office/drawing/2014/main" id="{00000000-0008-0000-0A00-00007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02" name="Check Box 630" hidden="1">
              <a:extLst>
                <a:ext uri="{63B3BB69-23CF-44E3-9099-C40C66FF867C}">
                  <a14:compatExt spid="_x0000_s54902"/>
                </a:ext>
                <a:ext uri="{FF2B5EF4-FFF2-40B4-BE49-F238E27FC236}">
                  <a16:creationId xmlns:a16="http://schemas.microsoft.com/office/drawing/2014/main" id="{00000000-0008-0000-0A00-00007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03" name="Check Box 631" hidden="1">
              <a:extLst>
                <a:ext uri="{63B3BB69-23CF-44E3-9099-C40C66FF867C}">
                  <a14:compatExt spid="_x0000_s54903"/>
                </a:ext>
                <a:ext uri="{FF2B5EF4-FFF2-40B4-BE49-F238E27FC236}">
                  <a16:creationId xmlns:a16="http://schemas.microsoft.com/office/drawing/2014/main" id="{00000000-0008-0000-0A00-00007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04" name="Check Box 632" hidden="1">
              <a:extLst>
                <a:ext uri="{63B3BB69-23CF-44E3-9099-C40C66FF867C}">
                  <a14:compatExt spid="_x0000_s54904"/>
                </a:ext>
                <a:ext uri="{FF2B5EF4-FFF2-40B4-BE49-F238E27FC236}">
                  <a16:creationId xmlns:a16="http://schemas.microsoft.com/office/drawing/2014/main" id="{00000000-0008-0000-0A00-00007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05" name="Check Box 633" hidden="1">
              <a:extLst>
                <a:ext uri="{63B3BB69-23CF-44E3-9099-C40C66FF867C}">
                  <a14:compatExt spid="_x0000_s54905"/>
                </a:ext>
                <a:ext uri="{FF2B5EF4-FFF2-40B4-BE49-F238E27FC236}">
                  <a16:creationId xmlns:a16="http://schemas.microsoft.com/office/drawing/2014/main" id="{00000000-0008-0000-0A00-00007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06" name="Check Box 634" hidden="1">
              <a:extLst>
                <a:ext uri="{63B3BB69-23CF-44E3-9099-C40C66FF867C}">
                  <a14:compatExt spid="_x0000_s54906"/>
                </a:ext>
                <a:ext uri="{FF2B5EF4-FFF2-40B4-BE49-F238E27FC236}">
                  <a16:creationId xmlns:a16="http://schemas.microsoft.com/office/drawing/2014/main" id="{00000000-0008-0000-0A00-00007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07" name="Check Box 635" hidden="1">
              <a:extLst>
                <a:ext uri="{63B3BB69-23CF-44E3-9099-C40C66FF867C}">
                  <a14:compatExt spid="_x0000_s54907"/>
                </a:ext>
                <a:ext uri="{FF2B5EF4-FFF2-40B4-BE49-F238E27FC236}">
                  <a16:creationId xmlns:a16="http://schemas.microsoft.com/office/drawing/2014/main" id="{00000000-0008-0000-0A00-00007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08" name="Check Box 636" hidden="1">
              <a:extLst>
                <a:ext uri="{63B3BB69-23CF-44E3-9099-C40C66FF867C}">
                  <a14:compatExt spid="_x0000_s54908"/>
                </a:ext>
                <a:ext uri="{FF2B5EF4-FFF2-40B4-BE49-F238E27FC236}">
                  <a16:creationId xmlns:a16="http://schemas.microsoft.com/office/drawing/2014/main" id="{00000000-0008-0000-0A00-00007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09" name="Check Box 637" hidden="1">
              <a:extLst>
                <a:ext uri="{63B3BB69-23CF-44E3-9099-C40C66FF867C}">
                  <a14:compatExt spid="_x0000_s54909"/>
                </a:ext>
                <a:ext uri="{FF2B5EF4-FFF2-40B4-BE49-F238E27FC236}">
                  <a16:creationId xmlns:a16="http://schemas.microsoft.com/office/drawing/2014/main" id="{00000000-0008-0000-0A00-00007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10" name="Check Box 638" hidden="1">
              <a:extLst>
                <a:ext uri="{63B3BB69-23CF-44E3-9099-C40C66FF867C}">
                  <a14:compatExt spid="_x0000_s54910"/>
                </a:ext>
                <a:ext uri="{FF2B5EF4-FFF2-40B4-BE49-F238E27FC236}">
                  <a16:creationId xmlns:a16="http://schemas.microsoft.com/office/drawing/2014/main" id="{00000000-0008-0000-0A00-00007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11" name="Check Box 639" hidden="1">
              <a:extLst>
                <a:ext uri="{63B3BB69-23CF-44E3-9099-C40C66FF867C}">
                  <a14:compatExt spid="_x0000_s54911"/>
                </a:ext>
                <a:ext uri="{FF2B5EF4-FFF2-40B4-BE49-F238E27FC236}">
                  <a16:creationId xmlns:a16="http://schemas.microsoft.com/office/drawing/2014/main" id="{00000000-0008-0000-0A00-00007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12" name="Check Box 640" hidden="1">
              <a:extLst>
                <a:ext uri="{63B3BB69-23CF-44E3-9099-C40C66FF867C}">
                  <a14:compatExt spid="_x0000_s54912"/>
                </a:ext>
                <a:ext uri="{FF2B5EF4-FFF2-40B4-BE49-F238E27FC236}">
                  <a16:creationId xmlns:a16="http://schemas.microsoft.com/office/drawing/2014/main" id="{00000000-0008-0000-0A00-00008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13" name="Check Box 641" hidden="1">
              <a:extLst>
                <a:ext uri="{63B3BB69-23CF-44E3-9099-C40C66FF867C}">
                  <a14:compatExt spid="_x0000_s54913"/>
                </a:ext>
                <a:ext uri="{FF2B5EF4-FFF2-40B4-BE49-F238E27FC236}">
                  <a16:creationId xmlns:a16="http://schemas.microsoft.com/office/drawing/2014/main" id="{00000000-0008-0000-0A00-00008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14" name="Check Box 642" hidden="1">
              <a:extLst>
                <a:ext uri="{63B3BB69-23CF-44E3-9099-C40C66FF867C}">
                  <a14:compatExt spid="_x0000_s54914"/>
                </a:ext>
                <a:ext uri="{FF2B5EF4-FFF2-40B4-BE49-F238E27FC236}">
                  <a16:creationId xmlns:a16="http://schemas.microsoft.com/office/drawing/2014/main" id="{00000000-0008-0000-0A00-00008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15" name="Check Box 643" hidden="1">
              <a:extLst>
                <a:ext uri="{63B3BB69-23CF-44E3-9099-C40C66FF867C}">
                  <a14:compatExt spid="_x0000_s54915"/>
                </a:ext>
                <a:ext uri="{FF2B5EF4-FFF2-40B4-BE49-F238E27FC236}">
                  <a16:creationId xmlns:a16="http://schemas.microsoft.com/office/drawing/2014/main" id="{00000000-0008-0000-0A00-00008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16" name="Check Box 644" hidden="1">
              <a:extLst>
                <a:ext uri="{63B3BB69-23CF-44E3-9099-C40C66FF867C}">
                  <a14:compatExt spid="_x0000_s54916"/>
                </a:ext>
                <a:ext uri="{FF2B5EF4-FFF2-40B4-BE49-F238E27FC236}">
                  <a16:creationId xmlns:a16="http://schemas.microsoft.com/office/drawing/2014/main" id="{00000000-0008-0000-0A00-00008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17" name="Check Box 645" hidden="1">
              <a:extLst>
                <a:ext uri="{63B3BB69-23CF-44E3-9099-C40C66FF867C}">
                  <a14:compatExt spid="_x0000_s54917"/>
                </a:ext>
                <a:ext uri="{FF2B5EF4-FFF2-40B4-BE49-F238E27FC236}">
                  <a16:creationId xmlns:a16="http://schemas.microsoft.com/office/drawing/2014/main" id="{00000000-0008-0000-0A00-00008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18" name="Check Box 646" hidden="1">
              <a:extLst>
                <a:ext uri="{63B3BB69-23CF-44E3-9099-C40C66FF867C}">
                  <a14:compatExt spid="_x0000_s54918"/>
                </a:ext>
                <a:ext uri="{FF2B5EF4-FFF2-40B4-BE49-F238E27FC236}">
                  <a16:creationId xmlns:a16="http://schemas.microsoft.com/office/drawing/2014/main" id="{00000000-0008-0000-0A00-00008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19" name="Check Box 647" hidden="1">
              <a:extLst>
                <a:ext uri="{63B3BB69-23CF-44E3-9099-C40C66FF867C}">
                  <a14:compatExt spid="_x0000_s54919"/>
                </a:ext>
                <a:ext uri="{FF2B5EF4-FFF2-40B4-BE49-F238E27FC236}">
                  <a16:creationId xmlns:a16="http://schemas.microsoft.com/office/drawing/2014/main" id="{00000000-0008-0000-0A00-00008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20" name="Check Box 648" hidden="1">
              <a:extLst>
                <a:ext uri="{63B3BB69-23CF-44E3-9099-C40C66FF867C}">
                  <a14:compatExt spid="_x0000_s54920"/>
                </a:ext>
                <a:ext uri="{FF2B5EF4-FFF2-40B4-BE49-F238E27FC236}">
                  <a16:creationId xmlns:a16="http://schemas.microsoft.com/office/drawing/2014/main" id="{00000000-0008-0000-0A00-00008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21" name="Check Box 649" hidden="1">
              <a:extLst>
                <a:ext uri="{63B3BB69-23CF-44E3-9099-C40C66FF867C}">
                  <a14:compatExt spid="_x0000_s54921"/>
                </a:ext>
                <a:ext uri="{FF2B5EF4-FFF2-40B4-BE49-F238E27FC236}">
                  <a16:creationId xmlns:a16="http://schemas.microsoft.com/office/drawing/2014/main" id="{00000000-0008-0000-0A00-00008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22" name="Check Box 650" hidden="1">
              <a:extLst>
                <a:ext uri="{63B3BB69-23CF-44E3-9099-C40C66FF867C}">
                  <a14:compatExt spid="_x0000_s54922"/>
                </a:ext>
                <a:ext uri="{FF2B5EF4-FFF2-40B4-BE49-F238E27FC236}">
                  <a16:creationId xmlns:a16="http://schemas.microsoft.com/office/drawing/2014/main" id="{00000000-0008-0000-0A00-00008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23" name="Check Box 651" hidden="1">
              <a:extLst>
                <a:ext uri="{63B3BB69-23CF-44E3-9099-C40C66FF867C}">
                  <a14:compatExt spid="_x0000_s54923"/>
                </a:ext>
                <a:ext uri="{FF2B5EF4-FFF2-40B4-BE49-F238E27FC236}">
                  <a16:creationId xmlns:a16="http://schemas.microsoft.com/office/drawing/2014/main" id="{00000000-0008-0000-0A00-00008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24" name="Check Box 652" hidden="1">
              <a:extLst>
                <a:ext uri="{63B3BB69-23CF-44E3-9099-C40C66FF867C}">
                  <a14:compatExt spid="_x0000_s54924"/>
                </a:ext>
                <a:ext uri="{FF2B5EF4-FFF2-40B4-BE49-F238E27FC236}">
                  <a16:creationId xmlns:a16="http://schemas.microsoft.com/office/drawing/2014/main" id="{00000000-0008-0000-0A00-00008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25" name="Check Box 653" hidden="1">
              <a:extLst>
                <a:ext uri="{63B3BB69-23CF-44E3-9099-C40C66FF867C}">
                  <a14:compatExt spid="_x0000_s54925"/>
                </a:ext>
                <a:ext uri="{FF2B5EF4-FFF2-40B4-BE49-F238E27FC236}">
                  <a16:creationId xmlns:a16="http://schemas.microsoft.com/office/drawing/2014/main" id="{00000000-0008-0000-0A00-00008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26" name="Check Box 654" hidden="1">
              <a:extLst>
                <a:ext uri="{63B3BB69-23CF-44E3-9099-C40C66FF867C}">
                  <a14:compatExt spid="_x0000_s54926"/>
                </a:ext>
                <a:ext uri="{FF2B5EF4-FFF2-40B4-BE49-F238E27FC236}">
                  <a16:creationId xmlns:a16="http://schemas.microsoft.com/office/drawing/2014/main" id="{00000000-0008-0000-0A00-00008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27" name="Check Box 655" hidden="1">
              <a:extLst>
                <a:ext uri="{63B3BB69-23CF-44E3-9099-C40C66FF867C}">
                  <a14:compatExt spid="_x0000_s54927"/>
                </a:ext>
                <a:ext uri="{FF2B5EF4-FFF2-40B4-BE49-F238E27FC236}">
                  <a16:creationId xmlns:a16="http://schemas.microsoft.com/office/drawing/2014/main" id="{00000000-0008-0000-0A00-00008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28" name="Check Box 656" hidden="1">
              <a:extLst>
                <a:ext uri="{63B3BB69-23CF-44E3-9099-C40C66FF867C}">
                  <a14:compatExt spid="_x0000_s54928"/>
                </a:ext>
                <a:ext uri="{FF2B5EF4-FFF2-40B4-BE49-F238E27FC236}">
                  <a16:creationId xmlns:a16="http://schemas.microsoft.com/office/drawing/2014/main" id="{00000000-0008-0000-0A00-00009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29" name="Check Box 657" hidden="1">
              <a:extLst>
                <a:ext uri="{63B3BB69-23CF-44E3-9099-C40C66FF867C}">
                  <a14:compatExt spid="_x0000_s54929"/>
                </a:ext>
                <a:ext uri="{FF2B5EF4-FFF2-40B4-BE49-F238E27FC236}">
                  <a16:creationId xmlns:a16="http://schemas.microsoft.com/office/drawing/2014/main" id="{00000000-0008-0000-0A00-00009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30" name="Check Box 658" hidden="1">
              <a:extLst>
                <a:ext uri="{63B3BB69-23CF-44E3-9099-C40C66FF867C}">
                  <a14:compatExt spid="_x0000_s54930"/>
                </a:ext>
                <a:ext uri="{FF2B5EF4-FFF2-40B4-BE49-F238E27FC236}">
                  <a16:creationId xmlns:a16="http://schemas.microsoft.com/office/drawing/2014/main" id="{00000000-0008-0000-0A00-00009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31" name="Check Box 659" hidden="1">
              <a:extLst>
                <a:ext uri="{63B3BB69-23CF-44E3-9099-C40C66FF867C}">
                  <a14:compatExt spid="_x0000_s54931"/>
                </a:ext>
                <a:ext uri="{FF2B5EF4-FFF2-40B4-BE49-F238E27FC236}">
                  <a16:creationId xmlns:a16="http://schemas.microsoft.com/office/drawing/2014/main" id="{00000000-0008-0000-0A00-00009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32" name="Check Box 660" hidden="1">
              <a:extLst>
                <a:ext uri="{63B3BB69-23CF-44E3-9099-C40C66FF867C}">
                  <a14:compatExt spid="_x0000_s54932"/>
                </a:ext>
                <a:ext uri="{FF2B5EF4-FFF2-40B4-BE49-F238E27FC236}">
                  <a16:creationId xmlns:a16="http://schemas.microsoft.com/office/drawing/2014/main" id="{00000000-0008-0000-0A00-00009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33" name="Check Box 661" hidden="1">
              <a:extLst>
                <a:ext uri="{63B3BB69-23CF-44E3-9099-C40C66FF867C}">
                  <a14:compatExt spid="_x0000_s54933"/>
                </a:ext>
                <a:ext uri="{FF2B5EF4-FFF2-40B4-BE49-F238E27FC236}">
                  <a16:creationId xmlns:a16="http://schemas.microsoft.com/office/drawing/2014/main" id="{00000000-0008-0000-0A00-00009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34" name="Check Box 662" hidden="1">
              <a:extLst>
                <a:ext uri="{63B3BB69-23CF-44E3-9099-C40C66FF867C}">
                  <a14:compatExt spid="_x0000_s54934"/>
                </a:ext>
                <a:ext uri="{FF2B5EF4-FFF2-40B4-BE49-F238E27FC236}">
                  <a16:creationId xmlns:a16="http://schemas.microsoft.com/office/drawing/2014/main" id="{00000000-0008-0000-0A00-00009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35" name="Check Box 663" hidden="1">
              <a:extLst>
                <a:ext uri="{63B3BB69-23CF-44E3-9099-C40C66FF867C}">
                  <a14:compatExt spid="_x0000_s54935"/>
                </a:ext>
                <a:ext uri="{FF2B5EF4-FFF2-40B4-BE49-F238E27FC236}">
                  <a16:creationId xmlns:a16="http://schemas.microsoft.com/office/drawing/2014/main" id="{00000000-0008-0000-0A00-00009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36" name="Check Box 664" hidden="1">
              <a:extLst>
                <a:ext uri="{63B3BB69-23CF-44E3-9099-C40C66FF867C}">
                  <a14:compatExt spid="_x0000_s54936"/>
                </a:ext>
                <a:ext uri="{FF2B5EF4-FFF2-40B4-BE49-F238E27FC236}">
                  <a16:creationId xmlns:a16="http://schemas.microsoft.com/office/drawing/2014/main" id="{00000000-0008-0000-0A00-00009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37" name="Check Box 665" hidden="1">
              <a:extLst>
                <a:ext uri="{63B3BB69-23CF-44E3-9099-C40C66FF867C}">
                  <a14:compatExt spid="_x0000_s54937"/>
                </a:ext>
                <a:ext uri="{FF2B5EF4-FFF2-40B4-BE49-F238E27FC236}">
                  <a16:creationId xmlns:a16="http://schemas.microsoft.com/office/drawing/2014/main" id="{00000000-0008-0000-0A00-00009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38" name="Check Box 666" hidden="1">
              <a:extLst>
                <a:ext uri="{63B3BB69-23CF-44E3-9099-C40C66FF867C}">
                  <a14:compatExt spid="_x0000_s54938"/>
                </a:ext>
                <a:ext uri="{FF2B5EF4-FFF2-40B4-BE49-F238E27FC236}">
                  <a16:creationId xmlns:a16="http://schemas.microsoft.com/office/drawing/2014/main" id="{00000000-0008-0000-0A00-00009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39" name="Check Box 667" hidden="1">
              <a:extLst>
                <a:ext uri="{63B3BB69-23CF-44E3-9099-C40C66FF867C}">
                  <a14:compatExt spid="_x0000_s54939"/>
                </a:ext>
                <a:ext uri="{FF2B5EF4-FFF2-40B4-BE49-F238E27FC236}">
                  <a16:creationId xmlns:a16="http://schemas.microsoft.com/office/drawing/2014/main" id="{00000000-0008-0000-0A00-00009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40" name="Check Box 668" hidden="1">
              <a:extLst>
                <a:ext uri="{63B3BB69-23CF-44E3-9099-C40C66FF867C}">
                  <a14:compatExt spid="_x0000_s54940"/>
                </a:ext>
                <a:ext uri="{FF2B5EF4-FFF2-40B4-BE49-F238E27FC236}">
                  <a16:creationId xmlns:a16="http://schemas.microsoft.com/office/drawing/2014/main" id="{00000000-0008-0000-0A00-00009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41" name="Check Box 669" hidden="1">
              <a:extLst>
                <a:ext uri="{63B3BB69-23CF-44E3-9099-C40C66FF867C}">
                  <a14:compatExt spid="_x0000_s54941"/>
                </a:ext>
                <a:ext uri="{FF2B5EF4-FFF2-40B4-BE49-F238E27FC236}">
                  <a16:creationId xmlns:a16="http://schemas.microsoft.com/office/drawing/2014/main" id="{00000000-0008-0000-0A00-00009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42" name="Check Box 670" hidden="1">
              <a:extLst>
                <a:ext uri="{63B3BB69-23CF-44E3-9099-C40C66FF867C}">
                  <a14:compatExt spid="_x0000_s54942"/>
                </a:ext>
                <a:ext uri="{FF2B5EF4-FFF2-40B4-BE49-F238E27FC236}">
                  <a16:creationId xmlns:a16="http://schemas.microsoft.com/office/drawing/2014/main" id="{00000000-0008-0000-0A00-00009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43" name="Check Box 671" hidden="1">
              <a:extLst>
                <a:ext uri="{63B3BB69-23CF-44E3-9099-C40C66FF867C}">
                  <a14:compatExt spid="_x0000_s54943"/>
                </a:ext>
                <a:ext uri="{FF2B5EF4-FFF2-40B4-BE49-F238E27FC236}">
                  <a16:creationId xmlns:a16="http://schemas.microsoft.com/office/drawing/2014/main" id="{00000000-0008-0000-0A00-00009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44" name="Check Box 672" hidden="1">
              <a:extLst>
                <a:ext uri="{63B3BB69-23CF-44E3-9099-C40C66FF867C}">
                  <a14:compatExt spid="_x0000_s54944"/>
                </a:ext>
                <a:ext uri="{FF2B5EF4-FFF2-40B4-BE49-F238E27FC236}">
                  <a16:creationId xmlns:a16="http://schemas.microsoft.com/office/drawing/2014/main" id="{00000000-0008-0000-0A00-0000A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45" name="Check Box 673" hidden="1">
              <a:extLst>
                <a:ext uri="{63B3BB69-23CF-44E3-9099-C40C66FF867C}">
                  <a14:compatExt spid="_x0000_s54945"/>
                </a:ext>
                <a:ext uri="{FF2B5EF4-FFF2-40B4-BE49-F238E27FC236}">
                  <a16:creationId xmlns:a16="http://schemas.microsoft.com/office/drawing/2014/main" id="{00000000-0008-0000-0A00-0000A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46" name="Check Box 674" hidden="1">
              <a:extLst>
                <a:ext uri="{63B3BB69-23CF-44E3-9099-C40C66FF867C}">
                  <a14:compatExt spid="_x0000_s54946"/>
                </a:ext>
                <a:ext uri="{FF2B5EF4-FFF2-40B4-BE49-F238E27FC236}">
                  <a16:creationId xmlns:a16="http://schemas.microsoft.com/office/drawing/2014/main" id="{00000000-0008-0000-0A00-0000A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47" name="Check Box 675" hidden="1">
              <a:extLst>
                <a:ext uri="{63B3BB69-23CF-44E3-9099-C40C66FF867C}">
                  <a14:compatExt spid="_x0000_s54947"/>
                </a:ext>
                <a:ext uri="{FF2B5EF4-FFF2-40B4-BE49-F238E27FC236}">
                  <a16:creationId xmlns:a16="http://schemas.microsoft.com/office/drawing/2014/main" id="{00000000-0008-0000-0A00-0000A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48" name="Check Box 676" hidden="1">
              <a:extLst>
                <a:ext uri="{63B3BB69-23CF-44E3-9099-C40C66FF867C}">
                  <a14:compatExt spid="_x0000_s54948"/>
                </a:ext>
                <a:ext uri="{FF2B5EF4-FFF2-40B4-BE49-F238E27FC236}">
                  <a16:creationId xmlns:a16="http://schemas.microsoft.com/office/drawing/2014/main" id="{00000000-0008-0000-0A00-0000A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49" name="Check Box 677" hidden="1">
              <a:extLst>
                <a:ext uri="{63B3BB69-23CF-44E3-9099-C40C66FF867C}">
                  <a14:compatExt spid="_x0000_s54949"/>
                </a:ext>
                <a:ext uri="{FF2B5EF4-FFF2-40B4-BE49-F238E27FC236}">
                  <a16:creationId xmlns:a16="http://schemas.microsoft.com/office/drawing/2014/main" id="{00000000-0008-0000-0A00-0000A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50" name="Check Box 678" hidden="1">
              <a:extLst>
                <a:ext uri="{63B3BB69-23CF-44E3-9099-C40C66FF867C}">
                  <a14:compatExt spid="_x0000_s54950"/>
                </a:ext>
                <a:ext uri="{FF2B5EF4-FFF2-40B4-BE49-F238E27FC236}">
                  <a16:creationId xmlns:a16="http://schemas.microsoft.com/office/drawing/2014/main" id="{00000000-0008-0000-0A00-0000A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51" name="Check Box 679" hidden="1">
              <a:extLst>
                <a:ext uri="{63B3BB69-23CF-44E3-9099-C40C66FF867C}">
                  <a14:compatExt spid="_x0000_s54951"/>
                </a:ext>
                <a:ext uri="{FF2B5EF4-FFF2-40B4-BE49-F238E27FC236}">
                  <a16:creationId xmlns:a16="http://schemas.microsoft.com/office/drawing/2014/main" id="{00000000-0008-0000-0A00-0000A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52" name="Check Box 680" hidden="1">
              <a:extLst>
                <a:ext uri="{63B3BB69-23CF-44E3-9099-C40C66FF867C}">
                  <a14:compatExt spid="_x0000_s54952"/>
                </a:ext>
                <a:ext uri="{FF2B5EF4-FFF2-40B4-BE49-F238E27FC236}">
                  <a16:creationId xmlns:a16="http://schemas.microsoft.com/office/drawing/2014/main" id="{00000000-0008-0000-0A00-0000A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53" name="Check Box 681" hidden="1">
              <a:extLst>
                <a:ext uri="{63B3BB69-23CF-44E3-9099-C40C66FF867C}">
                  <a14:compatExt spid="_x0000_s54953"/>
                </a:ext>
                <a:ext uri="{FF2B5EF4-FFF2-40B4-BE49-F238E27FC236}">
                  <a16:creationId xmlns:a16="http://schemas.microsoft.com/office/drawing/2014/main" id="{00000000-0008-0000-0A00-0000A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54" name="Check Box 682" hidden="1">
              <a:extLst>
                <a:ext uri="{63B3BB69-23CF-44E3-9099-C40C66FF867C}">
                  <a14:compatExt spid="_x0000_s54954"/>
                </a:ext>
                <a:ext uri="{FF2B5EF4-FFF2-40B4-BE49-F238E27FC236}">
                  <a16:creationId xmlns:a16="http://schemas.microsoft.com/office/drawing/2014/main" id="{00000000-0008-0000-0A00-0000A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55" name="Check Box 683" hidden="1">
              <a:extLst>
                <a:ext uri="{63B3BB69-23CF-44E3-9099-C40C66FF867C}">
                  <a14:compatExt spid="_x0000_s54955"/>
                </a:ext>
                <a:ext uri="{FF2B5EF4-FFF2-40B4-BE49-F238E27FC236}">
                  <a16:creationId xmlns:a16="http://schemas.microsoft.com/office/drawing/2014/main" id="{00000000-0008-0000-0A00-0000A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56" name="Check Box 684" hidden="1">
              <a:extLst>
                <a:ext uri="{63B3BB69-23CF-44E3-9099-C40C66FF867C}">
                  <a14:compatExt spid="_x0000_s54956"/>
                </a:ext>
                <a:ext uri="{FF2B5EF4-FFF2-40B4-BE49-F238E27FC236}">
                  <a16:creationId xmlns:a16="http://schemas.microsoft.com/office/drawing/2014/main" id="{00000000-0008-0000-0A00-0000A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57" name="Check Box 685" hidden="1">
              <a:extLst>
                <a:ext uri="{63B3BB69-23CF-44E3-9099-C40C66FF867C}">
                  <a14:compatExt spid="_x0000_s54957"/>
                </a:ext>
                <a:ext uri="{FF2B5EF4-FFF2-40B4-BE49-F238E27FC236}">
                  <a16:creationId xmlns:a16="http://schemas.microsoft.com/office/drawing/2014/main" id="{00000000-0008-0000-0A00-0000A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58" name="Check Box 686" hidden="1">
              <a:extLst>
                <a:ext uri="{63B3BB69-23CF-44E3-9099-C40C66FF867C}">
                  <a14:compatExt spid="_x0000_s54958"/>
                </a:ext>
                <a:ext uri="{FF2B5EF4-FFF2-40B4-BE49-F238E27FC236}">
                  <a16:creationId xmlns:a16="http://schemas.microsoft.com/office/drawing/2014/main" id="{00000000-0008-0000-0A00-0000A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59" name="Check Box 687" hidden="1">
              <a:extLst>
                <a:ext uri="{63B3BB69-23CF-44E3-9099-C40C66FF867C}">
                  <a14:compatExt spid="_x0000_s54959"/>
                </a:ext>
                <a:ext uri="{FF2B5EF4-FFF2-40B4-BE49-F238E27FC236}">
                  <a16:creationId xmlns:a16="http://schemas.microsoft.com/office/drawing/2014/main" id="{00000000-0008-0000-0A00-0000A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60" name="Check Box 688" hidden="1">
              <a:extLst>
                <a:ext uri="{63B3BB69-23CF-44E3-9099-C40C66FF867C}">
                  <a14:compatExt spid="_x0000_s54960"/>
                </a:ext>
                <a:ext uri="{FF2B5EF4-FFF2-40B4-BE49-F238E27FC236}">
                  <a16:creationId xmlns:a16="http://schemas.microsoft.com/office/drawing/2014/main" id="{00000000-0008-0000-0A00-0000B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61" name="Check Box 689" hidden="1">
              <a:extLst>
                <a:ext uri="{63B3BB69-23CF-44E3-9099-C40C66FF867C}">
                  <a14:compatExt spid="_x0000_s54961"/>
                </a:ext>
                <a:ext uri="{FF2B5EF4-FFF2-40B4-BE49-F238E27FC236}">
                  <a16:creationId xmlns:a16="http://schemas.microsoft.com/office/drawing/2014/main" id="{00000000-0008-0000-0A00-0000B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62" name="Check Box 690" hidden="1">
              <a:extLst>
                <a:ext uri="{63B3BB69-23CF-44E3-9099-C40C66FF867C}">
                  <a14:compatExt spid="_x0000_s54962"/>
                </a:ext>
                <a:ext uri="{FF2B5EF4-FFF2-40B4-BE49-F238E27FC236}">
                  <a16:creationId xmlns:a16="http://schemas.microsoft.com/office/drawing/2014/main" id="{00000000-0008-0000-0A00-0000B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63" name="Check Box 691" hidden="1">
              <a:extLst>
                <a:ext uri="{63B3BB69-23CF-44E3-9099-C40C66FF867C}">
                  <a14:compatExt spid="_x0000_s54963"/>
                </a:ext>
                <a:ext uri="{FF2B5EF4-FFF2-40B4-BE49-F238E27FC236}">
                  <a16:creationId xmlns:a16="http://schemas.microsoft.com/office/drawing/2014/main" id="{00000000-0008-0000-0A00-0000B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64" name="Check Box 692" hidden="1">
              <a:extLst>
                <a:ext uri="{63B3BB69-23CF-44E3-9099-C40C66FF867C}">
                  <a14:compatExt spid="_x0000_s54964"/>
                </a:ext>
                <a:ext uri="{FF2B5EF4-FFF2-40B4-BE49-F238E27FC236}">
                  <a16:creationId xmlns:a16="http://schemas.microsoft.com/office/drawing/2014/main" id="{00000000-0008-0000-0A00-0000B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65" name="Check Box 693" hidden="1">
              <a:extLst>
                <a:ext uri="{63B3BB69-23CF-44E3-9099-C40C66FF867C}">
                  <a14:compatExt spid="_x0000_s54965"/>
                </a:ext>
                <a:ext uri="{FF2B5EF4-FFF2-40B4-BE49-F238E27FC236}">
                  <a16:creationId xmlns:a16="http://schemas.microsoft.com/office/drawing/2014/main" id="{00000000-0008-0000-0A00-0000B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66" name="Check Box 694" hidden="1">
              <a:extLst>
                <a:ext uri="{63B3BB69-23CF-44E3-9099-C40C66FF867C}">
                  <a14:compatExt spid="_x0000_s54966"/>
                </a:ext>
                <a:ext uri="{FF2B5EF4-FFF2-40B4-BE49-F238E27FC236}">
                  <a16:creationId xmlns:a16="http://schemas.microsoft.com/office/drawing/2014/main" id="{00000000-0008-0000-0A00-0000B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67" name="Check Box 695" hidden="1">
              <a:extLst>
                <a:ext uri="{63B3BB69-23CF-44E3-9099-C40C66FF867C}">
                  <a14:compatExt spid="_x0000_s54967"/>
                </a:ext>
                <a:ext uri="{FF2B5EF4-FFF2-40B4-BE49-F238E27FC236}">
                  <a16:creationId xmlns:a16="http://schemas.microsoft.com/office/drawing/2014/main" id="{00000000-0008-0000-0A00-0000B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68" name="Check Box 696" hidden="1">
              <a:extLst>
                <a:ext uri="{63B3BB69-23CF-44E3-9099-C40C66FF867C}">
                  <a14:compatExt spid="_x0000_s54968"/>
                </a:ext>
                <a:ext uri="{FF2B5EF4-FFF2-40B4-BE49-F238E27FC236}">
                  <a16:creationId xmlns:a16="http://schemas.microsoft.com/office/drawing/2014/main" id="{00000000-0008-0000-0A00-0000B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69" name="Check Box 697" hidden="1">
              <a:extLst>
                <a:ext uri="{63B3BB69-23CF-44E3-9099-C40C66FF867C}">
                  <a14:compatExt spid="_x0000_s54969"/>
                </a:ext>
                <a:ext uri="{FF2B5EF4-FFF2-40B4-BE49-F238E27FC236}">
                  <a16:creationId xmlns:a16="http://schemas.microsoft.com/office/drawing/2014/main" id="{00000000-0008-0000-0A00-0000B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70" name="Check Box 698" hidden="1">
              <a:extLst>
                <a:ext uri="{63B3BB69-23CF-44E3-9099-C40C66FF867C}">
                  <a14:compatExt spid="_x0000_s54970"/>
                </a:ext>
                <a:ext uri="{FF2B5EF4-FFF2-40B4-BE49-F238E27FC236}">
                  <a16:creationId xmlns:a16="http://schemas.microsoft.com/office/drawing/2014/main" id="{00000000-0008-0000-0A00-0000B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71" name="Check Box 699" hidden="1">
              <a:extLst>
                <a:ext uri="{63B3BB69-23CF-44E3-9099-C40C66FF867C}">
                  <a14:compatExt spid="_x0000_s54971"/>
                </a:ext>
                <a:ext uri="{FF2B5EF4-FFF2-40B4-BE49-F238E27FC236}">
                  <a16:creationId xmlns:a16="http://schemas.microsoft.com/office/drawing/2014/main" id="{00000000-0008-0000-0A00-0000B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72" name="Check Box 700" hidden="1">
              <a:extLst>
                <a:ext uri="{63B3BB69-23CF-44E3-9099-C40C66FF867C}">
                  <a14:compatExt spid="_x0000_s54972"/>
                </a:ext>
                <a:ext uri="{FF2B5EF4-FFF2-40B4-BE49-F238E27FC236}">
                  <a16:creationId xmlns:a16="http://schemas.microsoft.com/office/drawing/2014/main" id="{00000000-0008-0000-0A00-0000B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73" name="Check Box 701" hidden="1">
              <a:extLst>
                <a:ext uri="{63B3BB69-23CF-44E3-9099-C40C66FF867C}">
                  <a14:compatExt spid="_x0000_s54973"/>
                </a:ext>
                <a:ext uri="{FF2B5EF4-FFF2-40B4-BE49-F238E27FC236}">
                  <a16:creationId xmlns:a16="http://schemas.microsoft.com/office/drawing/2014/main" id="{00000000-0008-0000-0A00-0000B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74" name="Check Box 702" hidden="1">
              <a:extLst>
                <a:ext uri="{63B3BB69-23CF-44E3-9099-C40C66FF867C}">
                  <a14:compatExt spid="_x0000_s54974"/>
                </a:ext>
                <a:ext uri="{FF2B5EF4-FFF2-40B4-BE49-F238E27FC236}">
                  <a16:creationId xmlns:a16="http://schemas.microsoft.com/office/drawing/2014/main" id="{00000000-0008-0000-0A00-0000B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75" name="Check Box 703" hidden="1">
              <a:extLst>
                <a:ext uri="{63B3BB69-23CF-44E3-9099-C40C66FF867C}">
                  <a14:compatExt spid="_x0000_s54975"/>
                </a:ext>
                <a:ext uri="{FF2B5EF4-FFF2-40B4-BE49-F238E27FC236}">
                  <a16:creationId xmlns:a16="http://schemas.microsoft.com/office/drawing/2014/main" id="{00000000-0008-0000-0A00-0000B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76" name="Check Box 704" hidden="1">
              <a:extLst>
                <a:ext uri="{63B3BB69-23CF-44E3-9099-C40C66FF867C}">
                  <a14:compatExt spid="_x0000_s54976"/>
                </a:ext>
                <a:ext uri="{FF2B5EF4-FFF2-40B4-BE49-F238E27FC236}">
                  <a16:creationId xmlns:a16="http://schemas.microsoft.com/office/drawing/2014/main" id="{00000000-0008-0000-0A00-0000C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77" name="Check Box 705" hidden="1">
              <a:extLst>
                <a:ext uri="{63B3BB69-23CF-44E3-9099-C40C66FF867C}">
                  <a14:compatExt spid="_x0000_s54977"/>
                </a:ext>
                <a:ext uri="{FF2B5EF4-FFF2-40B4-BE49-F238E27FC236}">
                  <a16:creationId xmlns:a16="http://schemas.microsoft.com/office/drawing/2014/main" id="{00000000-0008-0000-0A00-0000C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78" name="Check Box 706" hidden="1">
              <a:extLst>
                <a:ext uri="{63B3BB69-23CF-44E3-9099-C40C66FF867C}">
                  <a14:compatExt spid="_x0000_s54978"/>
                </a:ext>
                <a:ext uri="{FF2B5EF4-FFF2-40B4-BE49-F238E27FC236}">
                  <a16:creationId xmlns:a16="http://schemas.microsoft.com/office/drawing/2014/main" id="{00000000-0008-0000-0A00-0000C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79" name="Check Box 707" hidden="1">
              <a:extLst>
                <a:ext uri="{63B3BB69-23CF-44E3-9099-C40C66FF867C}">
                  <a14:compatExt spid="_x0000_s54979"/>
                </a:ext>
                <a:ext uri="{FF2B5EF4-FFF2-40B4-BE49-F238E27FC236}">
                  <a16:creationId xmlns:a16="http://schemas.microsoft.com/office/drawing/2014/main" id="{00000000-0008-0000-0A00-0000C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80" name="Check Box 708" hidden="1">
              <a:extLst>
                <a:ext uri="{63B3BB69-23CF-44E3-9099-C40C66FF867C}">
                  <a14:compatExt spid="_x0000_s54980"/>
                </a:ext>
                <a:ext uri="{FF2B5EF4-FFF2-40B4-BE49-F238E27FC236}">
                  <a16:creationId xmlns:a16="http://schemas.microsoft.com/office/drawing/2014/main" id="{00000000-0008-0000-0A00-0000C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81" name="Check Box 709" hidden="1">
              <a:extLst>
                <a:ext uri="{63B3BB69-23CF-44E3-9099-C40C66FF867C}">
                  <a14:compatExt spid="_x0000_s54981"/>
                </a:ext>
                <a:ext uri="{FF2B5EF4-FFF2-40B4-BE49-F238E27FC236}">
                  <a16:creationId xmlns:a16="http://schemas.microsoft.com/office/drawing/2014/main" id="{00000000-0008-0000-0A00-0000C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82" name="Check Box 710" hidden="1">
              <a:extLst>
                <a:ext uri="{63B3BB69-23CF-44E3-9099-C40C66FF867C}">
                  <a14:compatExt spid="_x0000_s54982"/>
                </a:ext>
                <a:ext uri="{FF2B5EF4-FFF2-40B4-BE49-F238E27FC236}">
                  <a16:creationId xmlns:a16="http://schemas.microsoft.com/office/drawing/2014/main" id="{00000000-0008-0000-0A00-0000C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83" name="Check Box 711" hidden="1">
              <a:extLst>
                <a:ext uri="{63B3BB69-23CF-44E3-9099-C40C66FF867C}">
                  <a14:compatExt spid="_x0000_s54983"/>
                </a:ext>
                <a:ext uri="{FF2B5EF4-FFF2-40B4-BE49-F238E27FC236}">
                  <a16:creationId xmlns:a16="http://schemas.microsoft.com/office/drawing/2014/main" id="{00000000-0008-0000-0A00-0000C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84" name="Check Box 712" hidden="1">
              <a:extLst>
                <a:ext uri="{63B3BB69-23CF-44E3-9099-C40C66FF867C}">
                  <a14:compatExt spid="_x0000_s54984"/>
                </a:ext>
                <a:ext uri="{FF2B5EF4-FFF2-40B4-BE49-F238E27FC236}">
                  <a16:creationId xmlns:a16="http://schemas.microsoft.com/office/drawing/2014/main" id="{00000000-0008-0000-0A00-0000C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85" name="Check Box 713" hidden="1">
              <a:extLst>
                <a:ext uri="{63B3BB69-23CF-44E3-9099-C40C66FF867C}">
                  <a14:compatExt spid="_x0000_s54985"/>
                </a:ext>
                <a:ext uri="{FF2B5EF4-FFF2-40B4-BE49-F238E27FC236}">
                  <a16:creationId xmlns:a16="http://schemas.microsoft.com/office/drawing/2014/main" id="{00000000-0008-0000-0A00-0000C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86" name="Check Box 714" hidden="1">
              <a:extLst>
                <a:ext uri="{63B3BB69-23CF-44E3-9099-C40C66FF867C}">
                  <a14:compatExt spid="_x0000_s54986"/>
                </a:ext>
                <a:ext uri="{FF2B5EF4-FFF2-40B4-BE49-F238E27FC236}">
                  <a16:creationId xmlns:a16="http://schemas.microsoft.com/office/drawing/2014/main" id="{00000000-0008-0000-0A00-0000C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87" name="Check Box 715" hidden="1">
              <a:extLst>
                <a:ext uri="{63B3BB69-23CF-44E3-9099-C40C66FF867C}">
                  <a14:compatExt spid="_x0000_s54987"/>
                </a:ext>
                <a:ext uri="{FF2B5EF4-FFF2-40B4-BE49-F238E27FC236}">
                  <a16:creationId xmlns:a16="http://schemas.microsoft.com/office/drawing/2014/main" id="{00000000-0008-0000-0A00-0000C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88" name="Check Box 716" hidden="1">
              <a:extLst>
                <a:ext uri="{63B3BB69-23CF-44E3-9099-C40C66FF867C}">
                  <a14:compatExt spid="_x0000_s54988"/>
                </a:ext>
                <a:ext uri="{FF2B5EF4-FFF2-40B4-BE49-F238E27FC236}">
                  <a16:creationId xmlns:a16="http://schemas.microsoft.com/office/drawing/2014/main" id="{00000000-0008-0000-0A00-0000C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89" name="Check Box 717" hidden="1">
              <a:extLst>
                <a:ext uri="{63B3BB69-23CF-44E3-9099-C40C66FF867C}">
                  <a14:compatExt spid="_x0000_s54989"/>
                </a:ext>
                <a:ext uri="{FF2B5EF4-FFF2-40B4-BE49-F238E27FC236}">
                  <a16:creationId xmlns:a16="http://schemas.microsoft.com/office/drawing/2014/main" id="{00000000-0008-0000-0A00-0000C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90" name="Check Box 718" hidden="1">
              <a:extLst>
                <a:ext uri="{63B3BB69-23CF-44E3-9099-C40C66FF867C}">
                  <a14:compatExt spid="_x0000_s54990"/>
                </a:ext>
                <a:ext uri="{FF2B5EF4-FFF2-40B4-BE49-F238E27FC236}">
                  <a16:creationId xmlns:a16="http://schemas.microsoft.com/office/drawing/2014/main" id="{00000000-0008-0000-0A00-0000C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91" name="Check Box 719" hidden="1">
              <a:extLst>
                <a:ext uri="{63B3BB69-23CF-44E3-9099-C40C66FF867C}">
                  <a14:compatExt spid="_x0000_s54991"/>
                </a:ext>
                <a:ext uri="{FF2B5EF4-FFF2-40B4-BE49-F238E27FC236}">
                  <a16:creationId xmlns:a16="http://schemas.microsoft.com/office/drawing/2014/main" id="{00000000-0008-0000-0A00-0000C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92" name="Check Box 720" hidden="1">
              <a:extLst>
                <a:ext uri="{63B3BB69-23CF-44E3-9099-C40C66FF867C}">
                  <a14:compatExt spid="_x0000_s54992"/>
                </a:ext>
                <a:ext uri="{FF2B5EF4-FFF2-40B4-BE49-F238E27FC236}">
                  <a16:creationId xmlns:a16="http://schemas.microsoft.com/office/drawing/2014/main" id="{00000000-0008-0000-0A00-0000D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93" name="Check Box 721" hidden="1">
              <a:extLst>
                <a:ext uri="{63B3BB69-23CF-44E3-9099-C40C66FF867C}">
                  <a14:compatExt spid="_x0000_s54993"/>
                </a:ext>
                <a:ext uri="{FF2B5EF4-FFF2-40B4-BE49-F238E27FC236}">
                  <a16:creationId xmlns:a16="http://schemas.microsoft.com/office/drawing/2014/main" id="{00000000-0008-0000-0A00-0000D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94" name="Check Box 722" hidden="1">
              <a:extLst>
                <a:ext uri="{63B3BB69-23CF-44E3-9099-C40C66FF867C}">
                  <a14:compatExt spid="_x0000_s54994"/>
                </a:ext>
                <a:ext uri="{FF2B5EF4-FFF2-40B4-BE49-F238E27FC236}">
                  <a16:creationId xmlns:a16="http://schemas.microsoft.com/office/drawing/2014/main" id="{00000000-0008-0000-0A00-0000D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95" name="Check Box 723" hidden="1">
              <a:extLst>
                <a:ext uri="{63B3BB69-23CF-44E3-9099-C40C66FF867C}">
                  <a14:compatExt spid="_x0000_s54995"/>
                </a:ext>
                <a:ext uri="{FF2B5EF4-FFF2-40B4-BE49-F238E27FC236}">
                  <a16:creationId xmlns:a16="http://schemas.microsoft.com/office/drawing/2014/main" id="{00000000-0008-0000-0A00-0000D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96" name="Check Box 724" hidden="1">
              <a:extLst>
                <a:ext uri="{63B3BB69-23CF-44E3-9099-C40C66FF867C}">
                  <a14:compatExt spid="_x0000_s54996"/>
                </a:ext>
                <a:ext uri="{FF2B5EF4-FFF2-40B4-BE49-F238E27FC236}">
                  <a16:creationId xmlns:a16="http://schemas.microsoft.com/office/drawing/2014/main" id="{00000000-0008-0000-0A00-0000D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97" name="Check Box 725" hidden="1">
              <a:extLst>
                <a:ext uri="{63B3BB69-23CF-44E3-9099-C40C66FF867C}">
                  <a14:compatExt spid="_x0000_s54997"/>
                </a:ext>
                <a:ext uri="{FF2B5EF4-FFF2-40B4-BE49-F238E27FC236}">
                  <a16:creationId xmlns:a16="http://schemas.microsoft.com/office/drawing/2014/main" id="{00000000-0008-0000-0A00-0000D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98" name="Check Box 726" hidden="1">
              <a:extLst>
                <a:ext uri="{63B3BB69-23CF-44E3-9099-C40C66FF867C}">
                  <a14:compatExt spid="_x0000_s54998"/>
                </a:ext>
                <a:ext uri="{FF2B5EF4-FFF2-40B4-BE49-F238E27FC236}">
                  <a16:creationId xmlns:a16="http://schemas.microsoft.com/office/drawing/2014/main" id="{00000000-0008-0000-0A00-0000D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99" name="Check Box 727" hidden="1">
              <a:extLst>
                <a:ext uri="{63B3BB69-23CF-44E3-9099-C40C66FF867C}">
                  <a14:compatExt spid="_x0000_s54999"/>
                </a:ext>
                <a:ext uri="{FF2B5EF4-FFF2-40B4-BE49-F238E27FC236}">
                  <a16:creationId xmlns:a16="http://schemas.microsoft.com/office/drawing/2014/main" id="{00000000-0008-0000-0A00-0000D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00" name="Check Box 728" hidden="1">
              <a:extLst>
                <a:ext uri="{63B3BB69-23CF-44E3-9099-C40C66FF867C}">
                  <a14:compatExt spid="_x0000_s55000"/>
                </a:ext>
                <a:ext uri="{FF2B5EF4-FFF2-40B4-BE49-F238E27FC236}">
                  <a16:creationId xmlns:a16="http://schemas.microsoft.com/office/drawing/2014/main" id="{00000000-0008-0000-0A00-0000D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01" name="Check Box 729" hidden="1">
              <a:extLst>
                <a:ext uri="{63B3BB69-23CF-44E3-9099-C40C66FF867C}">
                  <a14:compatExt spid="_x0000_s55001"/>
                </a:ext>
                <a:ext uri="{FF2B5EF4-FFF2-40B4-BE49-F238E27FC236}">
                  <a16:creationId xmlns:a16="http://schemas.microsoft.com/office/drawing/2014/main" id="{00000000-0008-0000-0A00-0000D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02" name="Check Box 730" hidden="1">
              <a:extLst>
                <a:ext uri="{63B3BB69-23CF-44E3-9099-C40C66FF867C}">
                  <a14:compatExt spid="_x0000_s55002"/>
                </a:ext>
                <a:ext uri="{FF2B5EF4-FFF2-40B4-BE49-F238E27FC236}">
                  <a16:creationId xmlns:a16="http://schemas.microsoft.com/office/drawing/2014/main" id="{00000000-0008-0000-0A00-0000D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03" name="Check Box 731" hidden="1">
              <a:extLst>
                <a:ext uri="{63B3BB69-23CF-44E3-9099-C40C66FF867C}">
                  <a14:compatExt spid="_x0000_s55003"/>
                </a:ext>
                <a:ext uri="{FF2B5EF4-FFF2-40B4-BE49-F238E27FC236}">
                  <a16:creationId xmlns:a16="http://schemas.microsoft.com/office/drawing/2014/main" id="{00000000-0008-0000-0A00-0000D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04" name="Check Box 732" hidden="1">
              <a:extLst>
                <a:ext uri="{63B3BB69-23CF-44E3-9099-C40C66FF867C}">
                  <a14:compatExt spid="_x0000_s55004"/>
                </a:ext>
                <a:ext uri="{FF2B5EF4-FFF2-40B4-BE49-F238E27FC236}">
                  <a16:creationId xmlns:a16="http://schemas.microsoft.com/office/drawing/2014/main" id="{00000000-0008-0000-0A00-0000D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05" name="Check Box 733" hidden="1">
              <a:extLst>
                <a:ext uri="{63B3BB69-23CF-44E3-9099-C40C66FF867C}">
                  <a14:compatExt spid="_x0000_s55005"/>
                </a:ext>
                <a:ext uri="{FF2B5EF4-FFF2-40B4-BE49-F238E27FC236}">
                  <a16:creationId xmlns:a16="http://schemas.microsoft.com/office/drawing/2014/main" id="{00000000-0008-0000-0A00-0000D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06" name="Check Box 734" hidden="1">
              <a:extLst>
                <a:ext uri="{63B3BB69-23CF-44E3-9099-C40C66FF867C}">
                  <a14:compatExt spid="_x0000_s55006"/>
                </a:ext>
                <a:ext uri="{FF2B5EF4-FFF2-40B4-BE49-F238E27FC236}">
                  <a16:creationId xmlns:a16="http://schemas.microsoft.com/office/drawing/2014/main" id="{00000000-0008-0000-0A00-0000D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07" name="Check Box 735" hidden="1">
              <a:extLst>
                <a:ext uri="{63B3BB69-23CF-44E3-9099-C40C66FF867C}">
                  <a14:compatExt spid="_x0000_s55007"/>
                </a:ext>
                <a:ext uri="{FF2B5EF4-FFF2-40B4-BE49-F238E27FC236}">
                  <a16:creationId xmlns:a16="http://schemas.microsoft.com/office/drawing/2014/main" id="{00000000-0008-0000-0A00-0000D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08" name="Check Box 736" hidden="1">
              <a:extLst>
                <a:ext uri="{63B3BB69-23CF-44E3-9099-C40C66FF867C}">
                  <a14:compatExt spid="_x0000_s55008"/>
                </a:ext>
                <a:ext uri="{FF2B5EF4-FFF2-40B4-BE49-F238E27FC236}">
                  <a16:creationId xmlns:a16="http://schemas.microsoft.com/office/drawing/2014/main" id="{00000000-0008-0000-0A00-0000E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09" name="Check Box 737" hidden="1">
              <a:extLst>
                <a:ext uri="{63B3BB69-23CF-44E3-9099-C40C66FF867C}">
                  <a14:compatExt spid="_x0000_s55009"/>
                </a:ext>
                <a:ext uri="{FF2B5EF4-FFF2-40B4-BE49-F238E27FC236}">
                  <a16:creationId xmlns:a16="http://schemas.microsoft.com/office/drawing/2014/main" id="{00000000-0008-0000-0A00-0000E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10" name="Check Box 738" hidden="1">
              <a:extLst>
                <a:ext uri="{63B3BB69-23CF-44E3-9099-C40C66FF867C}">
                  <a14:compatExt spid="_x0000_s55010"/>
                </a:ext>
                <a:ext uri="{FF2B5EF4-FFF2-40B4-BE49-F238E27FC236}">
                  <a16:creationId xmlns:a16="http://schemas.microsoft.com/office/drawing/2014/main" id="{00000000-0008-0000-0A00-0000E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11" name="Check Box 739" hidden="1">
              <a:extLst>
                <a:ext uri="{63B3BB69-23CF-44E3-9099-C40C66FF867C}">
                  <a14:compatExt spid="_x0000_s55011"/>
                </a:ext>
                <a:ext uri="{FF2B5EF4-FFF2-40B4-BE49-F238E27FC236}">
                  <a16:creationId xmlns:a16="http://schemas.microsoft.com/office/drawing/2014/main" id="{00000000-0008-0000-0A00-0000E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12" name="Check Box 740" hidden="1">
              <a:extLst>
                <a:ext uri="{63B3BB69-23CF-44E3-9099-C40C66FF867C}">
                  <a14:compatExt spid="_x0000_s55012"/>
                </a:ext>
                <a:ext uri="{FF2B5EF4-FFF2-40B4-BE49-F238E27FC236}">
                  <a16:creationId xmlns:a16="http://schemas.microsoft.com/office/drawing/2014/main" id="{00000000-0008-0000-0A00-0000E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13" name="Check Box 741" hidden="1">
              <a:extLst>
                <a:ext uri="{63B3BB69-23CF-44E3-9099-C40C66FF867C}">
                  <a14:compatExt spid="_x0000_s55013"/>
                </a:ext>
                <a:ext uri="{FF2B5EF4-FFF2-40B4-BE49-F238E27FC236}">
                  <a16:creationId xmlns:a16="http://schemas.microsoft.com/office/drawing/2014/main" id="{00000000-0008-0000-0A00-0000E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14" name="Check Box 742" hidden="1">
              <a:extLst>
                <a:ext uri="{63B3BB69-23CF-44E3-9099-C40C66FF867C}">
                  <a14:compatExt spid="_x0000_s55014"/>
                </a:ext>
                <a:ext uri="{FF2B5EF4-FFF2-40B4-BE49-F238E27FC236}">
                  <a16:creationId xmlns:a16="http://schemas.microsoft.com/office/drawing/2014/main" id="{00000000-0008-0000-0A00-0000E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15" name="Check Box 743" hidden="1">
              <a:extLst>
                <a:ext uri="{63B3BB69-23CF-44E3-9099-C40C66FF867C}">
                  <a14:compatExt spid="_x0000_s55015"/>
                </a:ext>
                <a:ext uri="{FF2B5EF4-FFF2-40B4-BE49-F238E27FC236}">
                  <a16:creationId xmlns:a16="http://schemas.microsoft.com/office/drawing/2014/main" id="{00000000-0008-0000-0A00-0000E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16" name="Check Box 744" hidden="1">
              <a:extLst>
                <a:ext uri="{63B3BB69-23CF-44E3-9099-C40C66FF867C}">
                  <a14:compatExt spid="_x0000_s55016"/>
                </a:ext>
                <a:ext uri="{FF2B5EF4-FFF2-40B4-BE49-F238E27FC236}">
                  <a16:creationId xmlns:a16="http://schemas.microsoft.com/office/drawing/2014/main" id="{00000000-0008-0000-0A00-0000E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17" name="Check Box 745" hidden="1">
              <a:extLst>
                <a:ext uri="{63B3BB69-23CF-44E3-9099-C40C66FF867C}">
                  <a14:compatExt spid="_x0000_s55017"/>
                </a:ext>
                <a:ext uri="{FF2B5EF4-FFF2-40B4-BE49-F238E27FC236}">
                  <a16:creationId xmlns:a16="http://schemas.microsoft.com/office/drawing/2014/main" id="{00000000-0008-0000-0A00-0000E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18" name="Check Box 746" hidden="1">
              <a:extLst>
                <a:ext uri="{63B3BB69-23CF-44E3-9099-C40C66FF867C}">
                  <a14:compatExt spid="_x0000_s55018"/>
                </a:ext>
                <a:ext uri="{FF2B5EF4-FFF2-40B4-BE49-F238E27FC236}">
                  <a16:creationId xmlns:a16="http://schemas.microsoft.com/office/drawing/2014/main" id="{00000000-0008-0000-0A00-0000E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19" name="Check Box 747" hidden="1">
              <a:extLst>
                <a:ext uri="{63B3BB69-23CF-44E3-9099-C40C66FF867C}">
                  <a14:compatExt spid="_x0000_s55019"/>
                </a:ext>
                <a:ext uri="{FF2B5EF4-FFF2-40B4-BE49-F238E27FC236}">
                  <a16:creationId xmlns:a16="http://schemas.microsoft.com/office/drawing/2014/main" id="{00000000-0008-0000-0A00-0000E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20" name="Check Box 748" hidden="1">
              <a:extLst>
                <a:ext uri="{63B3BB69-23CF-44E3-9099-C40C66FF867C}">
                  <a14:compatExt spid="_x0000_s55020"/>
                </a:ext>
                <a:ext uri="{FF2B5EF4-FFF2-40B4-BE49-F238E27FC236}">
                  <a16:creationId xmlns:a16="http://schemas.microsoft.com/office/drawing/2014/main" id="{00000000-0008-0000-0A00-0000E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21" name="Check Box 749" hidden="1">
              <a:extLst>
                <a:ext uri="{63B3BB69-23CF-44E3-9099-C40C66FF867C}">
                  <a14:compatExt spid="_x0000_s55021"/>
                </a:ext>
                <a:ext uri="{FF2B5EF4-FFF2-40B4-BE49-F238E27FC236}">
                  <a16:creationId xmlns:a16="http://schemas.microsoft.com/office/drawing/2014/main" id="{00000000-0008-0000-0A00-0000E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22" name="Check Box 750" hidden="1">
              <a:extLst>
                <a:ext uri="{63B3BB69-23CF-44E3-9099-C40C66FF867C}">
                  <a14:compatExt spid="_x0000_s55022"/>
                </a:ext>
                <a:ext uri="{FF2B5EF4-FFF2-40B4-BE49-F238E27FC236}">
                  <a16:creationId xmlns:a16="http://schemas.microsoft.com/office/drawing/2014/main" id="{00000000-0008-0000-0A00-0000E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23" name="Check Box 751" hidden="1">
              <a:extLst>
                <a:ext uri="{63B3BB69-23CF-44E3-9099-C40C66FF867C}">
                  <a14:compatExt spid="_x0000_s55023"/>
                </a:ext>
                <a:ext uri="{FF2B5EF4-FFF2-40B4-BE49-F238E27FC236}">
                  <a16:creationId xmlns:a16="http://schemas.microsoft.com/office/drawing/2014/main" id="{00000000-0008-0000-0A00-0000E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24" name="Check Box 752" hidden="1">
              <a:extLst>
                <a:ext uri="{63B3BB69-23CF-44E3-9099-C40C66FF867C}">
                  <a14:compatExt spid="_x0000_s55024"/>
                </a:ext>
                <a:ext uri="{FF2B5EF4-FFF2-40B4-BE49-F238E27FC236}">
                  <a16:creationId xmlns:a16="http://schemas.microsoft.com/office/drawing/2014/main" id="{00000000-0008-0000-0A00-0000F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25" name="Check Box 753" hidden="1">
              <a:extLst>
                <a:ext uri="{63B3BB69-23CF-44E3-9099-C40C66FF867C}">
                  <a14:compatExt spid="_x0000_s55025"/>
                </a:ext>
                <a:ext uri="{FF2B5EF4-FFF2-40B4-BE49-F238E27FC236}">
                  <a16:creationId xmlns:a16="http://schemas.microsoft.com/office/drawing/2014/main" id="{00000000-0008-0000-0A00-0000F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26" name="Check Box 754" hidden="1">
              <a:extLst>
                <a:ext uri="{63B3BB69-23CF-44E3-9099-C40C66FF867C}">
                  <a14:compatExt spid="_x0000_s55026"/>
                </a:ext>
                <a:ext uri="{FF2B5EF4-FFF2-40B4-BE49-F238E27FC236}">
                  <a16:creationId xmlns:a16="http://schemas.microsoft.com/office/drawing/2014/main" id="{00000000-0008-0000-0A00-0000F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27" name="Check Box 755" hidden="1">
              <a:extLst>
                <a:ext uri="{63B3BB69-23CF-44E3-9099-C40C66FF867C}">
                  <a14:compatExt spid="_x0000_s55027"/>
                </a:ext>
                <a:ext uri="{FF2B5EF4-FFF2-40B4-BE49-F238E27FC236}">
                  <a16:creationId xmlns:a16="http://schemas.microsoft.com/office/drawing/2014/main" id="{00000000-0008-0000-0A00-0000F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28" name="Check Box 756" hidden="1">
              <a:extLst>
                <a:ext uri="{63B3BB69-23CF-44E3-9099-C40C66FF867C}">
                  <a14:compatExt spid="_x0000_s55028"/>
                </a:ext>
                <a:ext uri="{FF2B5EF4-FFF2-40B4-BE49-F238E27FC236}">
                  <a16:creationId xmlns:a16="http://schemas.microsoft.com/office/drawing/2014/main" id="{00000000-0008-0000-0A00-0000F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29" name="Check Box 757" hidden="1">
              <a:extLst>
                <a:ext uri="{63B3BB69-23CF-44E3-9099-C40C66FF867C}">
                  <a14:compatExt spid="_x0000_s55029"/>
                </a:ext>
                <a:ext uri="{FF2B5EF4-FFF2-40B4-BE49-F238E27FC236}">
                  <a16:creationId xmlns:a16="http://schemas.microsoft.com/office/drawing/2014/main" id="{00000000-0008-0000-0A00-0000F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30" name="Check Box 758" hidden="1">
              <a:extLst>
                <a:ext uri="{63B3BB69-23CF-44E3-9099-C40C66FF867C}">
                  <a14:compatExt spid="_x0000_s55030"/>
                </a:ext>
                <a:ext uri="{FF2B5EF4-FFF2-40B4-BE49-F238E27FC236}">
                  <a16:creationId xmlns:a16="http://schemas.microsoft.com/office/drawing/2014/main" id="{00000000-0008-0000-0A00-0000F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31" name="Check Box 759" hidden="1">
              <a:extLst>
                <a:ext uri="{63B3BB69-23CF-44E3-9099-C40C66FF867C}">
                  <a14:compatExt spid="_x0000_s55031"/>
                </a:ext>
                <a:ext uri="{FF2B5EF4-FFF2-40B4-BE49-F238E27FC236}">
                  <a16:creationId xmlns:a16="http://schemas.microsoft.com/office/drawing/2014/main" id="{00000000-0008-0000-0A00-0000F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32" name="Check Box 760" hidden="1">
              <a:extLst>
                <a:ext uri="{63B3BB69-23CF-44E3-9099-C40C66FF867C}">
                  <a14:compatExt spid="_x0000_s55032"/>
                </a:ext>
                <a:ext uri="{FF2B5EF4-FFF2-40B4-BE49-F238E27FC236}">
                  <a16:creationId xmlns:a16="http://schemas.microsoft.com/office/drawing/2014/main" id="{00000000-0008-0000-0A00-0000F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33" name="Check Box 761" hidden="1">
              <a:extLst>
                <a:ext uri="{63B3BB69-23CF-44E3-9099-C40C66FF867C}">
                  <a14:compatExt spid="_x0000_s55033"/>
                </a:ext>
                <a:ext uri="{FF2B5EF4-FFF2-40B4-BE49-F238E27FC236}">
                  <a16:creationId xmlns:a16="http://schemas.microsoft.com/office/drawing/2014/main" id="{00000000-0008-0000-0A00-0000F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34" name="Check Box 762" hidden="1">
              <a:extLst>
                <a:ext uri="{63B3BB69-23CF-44E3-9099-C40C66FF867C}">
                  <a14:compatExt spid="_x0000_s55034"/>
                </a:ext>
                <a:ext uri="{FF2B5EF4-FFF2-40B4-BE49-F238E27FC236}">
                  <a16:creationId xmlns:a16="http://schemas.microsoft.com/office/drawing/2014/main" id="{00000000-0008-0000-0A00-0000F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35" name="Check Box 763" hidden="1">
              <a:extLst>
                <a:ext uri="{63B3BB69-23CF-44E3-9099-C40C66FF867C}">
                  <a14:compatExt spid="_x0000_s55035"/>
                </a:ext>
                <a:ext uri="{FF2B5EF4-FFF2-40B4-BE49-F238E27FC236}">
                  <a16:creationId xmlns:a16="http://schemas.microsoft.com/office/drawing/2014/main" id="{00000000-0008-0000-0A00-0000F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36" name="Check Box 764" hidden="1">
              <a:extLst>
                <a:ext uri="{63B3BB69-23CF-44E3-9099-C40C66FF867C}">
                  <a14:compatExt spid="_x0000_s55036"/>
                </a:ext>
                <a:ext uri="{FF2B5EF4-FFF2-40B4-BE49-F238E27FC236}">
                  <a16:creationId xmlns:a16="http://schemas.microsoft.com/office/drawing/2014/main" id="{00000000-0008-0000-0A00-0000F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37" name="Check Box 765" hidden="1">
              <a:extLst>
                <a:ext uri="{63B3BB69-23CF-44E3-9099-C40C66FF867C}">
                  <a14:compatExt spid="_x0000_s55037"/>
                </a:ext>
                <a:ext uri="{FF2B5EF4-FFF2-40B4-BE49-F238E27FC236}">
                  <a16:creationId xmlns:a16="http://schemas.microsoft.com/office/drawing/2014/main" id="{00000000-0008-0000-0A00-0000F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38" name="Check Box 766" hidden="1">
              <a:extLst>
                <a:ext uri="{63B3BB69-23CF-44E3-9099-C40C66FF867C}">
                  <a14:compatExt spid="_x0000_s55038"/>
                </a:ext>
                <a:ext uri="{FF2B5EF4-FFF2-40B4-BE49-F238E27FC236}">
                  <a16:creationId xmlns:a16="http://schemas.microsoft.com/office/drawing/2014/main" id="{00000000-0008-0000-0A00-0000F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39" name="Check Box 767" hidden="1">
              <a:extLst>
                <a:ext uri="{63B3BB69-23CF-44E3-9099-C40C66FF867C}">
                  <a14:compatExt spid="_x0000_s55039"/>
                </a:ext>
                <a:ext uri="{FF2B5EF4-FFF2-40B4-BE49-F238E27FC236}">
                  <a16:creationId xmlns:a16="http://schemas.microsoft.com/office/drawing/2014/main" id="{00000000-0008-0000-0A00-0000F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40" name="Check Box 768" hidden="1">
              <a:extLst>
                <a:ext uri="{63B3BB69-23CF-44E3-9099-C40C66FF867C}">
                  <a14:compatExt spid="_x0000_s55040"/>
                </a:ext>
                <a:ext uri="{FF2B5EF4-FFF2-40B4-BE49-F238E27FC236}">
                  <a16:creationId xmlns:a16="http://schemas.microsoft.com/office/drawing/2014/main" id="{00000000-0008-0000-0A00-00000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41" name="Check Box 769" hidden="1">
              <a:extLst>
                <a:ext uri="{63B3BB69-23CF-44E3-9099-C40C66FF867C}">
                  <a14:compatExt spid="_x0000_s55041"/>
                </a:ext>
                <a:ext uri="{FF2B5EF4-FFF2-40B4-BE49-F238E27FC236}">
                  <a16:creationId xmlns:a16="http://schemas.microsoft.com/office/drawing/2014/main" id="{00000000-0008-0000-0A00-00000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42" name="Check Box 770" hidden="1">
              <a:extLst>
                <a:ext uri="{63B3BB69-23CF-44E3-9099-C40C66FF867C}">
                  <a14:compatExt spid="_x0000_s55042"/>
                </a:ext>
                <a:ext uri="{FF2B5EF4-FFF2-40B4-BE49-F238E27FC236}">
                  <a16:creationId xmlns:a16="http://schemas.microsoft.com/office/drawing/2014/main" id="{00000000-0008-0000-0A00-00000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43" name="Check Box 771" hidden="1">
              <a:extLst>
                <a:ext uri="{63B3BB69-23CF-44E3-9099-C40C66FF867C}">
                  <a14:compatExt spid="_x0000_s55043"/>
                </a:ext>
                <a:ext uri="{FF2B5EF4-FFF2-40B4-BE49-F238E27FC236}">
                  <a16:creationId xmlns:a16="http://schemas.microsoft.com/office/drawing/2014/main" id="{00000000-0008-0000-0A00-00000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44" name="Check Box 772" hidden="1">
              <a:extLst>
                <a:ext uri="{63B3BB69-23CF-44E3-9099-C40C66FF867C}">
                  <a14:compatExt spid="_x0000_s55044"/>
                </a:ext>
                <a:ext uri="{FF2B5EF4-FFF2-40B4-BE49-F238E27FC236}">
                  <a16:creationId xmlns:a16="http://schemas.microsoft.com/office/drawing/2014/main" id="{00000000-0008-0000-0A00-00000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45" name="Check Box 773" hidden="1">
              <a:extLst>
                <a:ext uri="{63B3BB69-23CF-44E3-9099-C40C66FF867C}">
                  <a14:compatExt spid="_x0000_s55045"/>
                </a:ext>
                <a:ext uri="{FF2B5EF4-FFF2-40B4-BE49-F238E27FC236}">
                  <a16:creationId xmlns:a16="http://schemas.microsoft.com/office/drawing/2014/main" id="{00000000-0008-0000-0A00-00000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46" name="Check Box 774" hidden="1">
              <a:extLst>
                <a:ext uri="{63B3BB69-23CF-44E3-9099-C40C66FF867C}">
                  <a14:compatExt spid="_x0000_s55046"/>
                </a:ext>
                <a:ext uri="{FF2B5EF4-FFF2-40B4-BE49-F238E27FC236}">
                  <a16:creationId xmlns:a16="http://schemas.microsoft.com/office/drawing/2014/main" id="{00000000-0008-0000-0A00-00000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47" name="Check Box 775" hidden="1">
              <a:extLst>
                <a:ext uri="{63B3BB69-23CF-44E3-9099-C40C66FF867C}">
                  <a14:compatExt spid="_x0000_s55047"/>
                </a:ext>
                <a:ext uri="{FF2B5EF4-FFF2-40B4-BE49-F238E27FC236}">
                  <a16:creationId xmlns:a16="http://schemas.microsoft.com/office/drawing/2014/main" id="{00000000-0008-0000-0A00-00000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48" name="Check Box 776" hidden="1">
              <a:extLst>
                <a:ext uri="{63B3BB69-23CF-44E3-9099-C40C66FF867C}">
                  <a14:compatExt spid="_x0000_s55048"/>
                </a:ext>
                <a:ext uri="{FF2B5EF4-FFF2-40B4-BE49-F238E27FC236}">
                  <a16:creationId xmlns:a16="http://schemas.microsoft.com/office/drawing/2014/main" id="{00000000-0008-0000-0A00-00000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49" name="Check Box 777" hidden="1">
              <a:extLst>
                <a:ext uri="{63B3BB69-23CF-44E3-9099-C40C66FF867C}">
                  <a14:compatExt spid="_x0000_s55049"/>
                </a:ext>
                <a:ext uri="{FF2B5EF4-FFF2-40B4-BE49-F238E27FC236}">
                  <a16:creationId xmlns:a16="http://schemas.microsoft.com/office/drawing/2014/main" id="{00000000-0008-0000-0A00-00000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50" name="Check Box 778" hidden="1">
              <a:extLst>
                <a:ext uri="{63B3BB69-23CF-44E3-9099-C40C66FF867C}">
                  <a14:compatExt spid="_x0000_s55050"/>
                </a:ext>
                <a:ext uri="{FF2B5EF4-FFF2-40B4-BE49-F238E27FC236}">
                  <a16:creationId xmlns:a16="http://schemas.microsoft.com/office/drawing/2014/main" id="{00000000-0008-0000-0A00-00000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51" name="Check Box 779" hidden="1">
              <a:extLst>
                <a:ext uri="{63B3BB69-23CF-44E3-9099-C40C66FF867C}">
                  <a14:compatExt spid="_x0000_s55051"/>
                </a:ext>
                <a:ext uri="{FF2B5EF4-FFF2-40B4-BE49-F238E27FC236}">
                  <a16:creationId xmlns:a16="http://schemas.microsoft.com/office/drawing/2014/main" id="{00000000-0008-0000-0A00-00000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52" name="Check Box 780" hidden="1">
              <a:extLst>
                <a:ext uri="{63B3BB69-23CF-44E3-9099-C40C66FF867C}">
                  <a14:compatExt spid="_x0000_s55052"/>
                </a:ext>
                <a:ext uri="{FF2B5EF4-FFF2-40B4-BE49-F238E27FC236}">
                  <a16:creationId xmlns:a16="http://schemas.microsoft.com/office/drawing/2014/main" id="{00000000-0008-0000-0A00-00000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53" name="Check Box 781" hidden="1">
              <a:extLst>
                <a:ext uri="{63B3BB69-23CF-44E3-9099-C40C66FF867C}">
                  <a14:compatExt spid="_x0000_s55053"/>
                </a:ext>
                <a:ext uri="{FF2B5EF4-FFF2-40B4-BE49-F238E27FC236}">
                  <a16:creationId xmlns:a16="http://schemas.microsoft.com/office/drawing/2014/main" id="{00000000-0008-0000-0A00-00000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54" name="Check Box 782" hidden="1">
              <a:extLst>
                <a:ext uri="{63B3BB69-23CF-44E3-9099-C40C66FF867C}">
                  <a14:compatExt spid="_x0000_s55054"/>
                </a:ext>
                <a:ext uri="{FF2B5EF4-FFF2-40B4-BE49-F238E27FC236}">
                  <a16:creationId xmlns:a16="http://schemas.microsoft.com/office/drawing/2014/main" id="{00000000-0008-0000-0A00-00000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55" name="Check Box 783" hidden="1">
              <a:extLst>
                <a:ext uri="{63B3BB69-23CF-44E3-9099-C40C66FF867C}">
                  <a14:compatExt spid="_x0000_s55055"/>
                </a:ext>
                <a:ext uri="{FF2B5EF4-FFF2-40B4-BE49-F238E27FC236}">
                  <a16:creationId xmlns:a16="http://schemas.microsoft.com/office/drawing/2014/main" id="{00000000-0008-0000-0A00-00000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56" name="Check Box 784" hidden="1">
              <a:extLst>
                <a:ext uri="{63B3BB69-23CF-44E3-9099-C40C66FF867C}">
                  <a14:compatExt spid="_x0000_s55056"/>
                </a:ext>
                <a:ext uri="{FF2B5EF4-FFF2-40B4-BE49-F238E27FC236}">
                  <a16:creationId xmlns:a16="http://schemas.microsoft.com/office/drawing/2014/main" id="{00000000-0008-0000-0A00-00001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57" name="Check Box 785" hidden="1">
              <a:extLst>
                <a:ext uri="{63B3BB69-23CF-44E3-9099-C40C66FF867C}">
                  <a14:compatExt spid="_x0000_s55057"/>
                </a:ext>
                <a:ext uri="{FF2B5EF4-FFF2-40B4-BE49-F238E27FC236}">
                  <a16:creationId xmlns:a16="http://schemas.microsoft.com/office/drawing/2014/main" id="{00000000-0008-0000-0A00-00001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58" name="Check Box 786" hidden="1">
              <a:extLst>
                <a:ext uri="{63B3BB69-23CF-44E3-9099-C40C66FF867C}">
                  <a14:compatExt spid="_x0000_s55058"/>
                </a:ext>
                <a:ext uri="{FF2B5EF4-FFF2-40B4-BE49-F238E27FC236}">
                  <a16:creationId xmlns:a16="http://schemas.microsoft.com/office/drawing/2014/main" id="{00000000-0008-0000-0A00-00001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59" name="Check Box 787" hidden="1">
              <a:extLst>
                <a:ext uri="{63B3BB69-23CF-44E3-9099-C40C66FF867C}">
                  <a14:compatExt spid="_x0000_s55059"/>
                </a:ext>
                <a:ext uri="{FF2B5EF4-FFF2-40B4-BE49-F238E27FC236}">
                  <a16:creationId xmlns:a16="http://schemas.microsoft.com/office/drawing/2014/main" id="{00000000-0008-0000-0A00-00001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60" name="Check Box 788" hidden="1">
              <a:extLst>
                <a:ext uri="{63B3BB69-23CF-44E3-9099-C40C66FF867C}">
                  <a14:compatExt spid="_x0000_s55060"/>
                </a:ext>
                <a:ext uri="{FF2B5EF4-FFF2-40B4-BE49-F238E27FC236}">
                  <a16:creationId xmlns:a16="http://schemas.microsoft.com/office/drawing/2014/main" id="{00000000-0008-0000-0A00-00001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61" name="Check Box 789" hidden="1">
              <a:extLst>
                <a:ext uri="{63B3BB69-23CF-44E3-9099-C40C66FF867C}">
                  <a14:compatExt spid="_x0000_s55061"/>
                </a:ext>
                <a:ext uri="{FF2B5EF4-FFF2-40B4-BE49-F238E27FC236}">
                  <a16:creationId xmlns:a16="http://schemas.microsoft.com/office/drawing/2014/main" id="{00000000-0008-0000-0A00-00001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62" name="Check Box 790" hidden="1">
              <a:extLst>
                <a:ext uri="{63B3BB69-23CF-44E3-9099-C40C66FF867C}">
                  <a14:compatExt spid="_x0000_s55062"/>
                </a:ext>
                <a:ext uri="{FF2B5EF4-FFF2-40B4-BE49-F238E27FC236}">
                  <a16:creationId xmlns:a16="http://schemas.microsoft.com/office/drawing/2014/main" id="{00000000-0008-0000-0A00-00001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63" name="Check Box 791" hidden="1">
              <a:extLst>
                <a:ext uri="{63B3BB69-23CF-44E3-9099-C40C66FF867C}">
                  <a14:compatExt spid="_x0000_s55063"/>
                </a:ext>
                <a:ext uri="{FF2B5EF4-FFF2-40B4-BE49-F238E27FC236}">
                  <a16:creationId xmlns:a16="http://schemas.microsoft.com/office/drawing/2014/main" id="{00000000-0008-0000-0A00-00001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64" name="Check Box 792" hidden="1">
              <a:extLst>
                <a:ext uri="{63B3BB69-23CF-44E3-9099-C40C66FF867C}">
                  <a14:compatExt spid="_x0000_s55064"/>
                </a:ext>
                <a:ext uri="{FF2B5EF4-FFF2-40B4-BE49-F238E27FC236}">
                  <a16:creationId xmlns:a16="http://schemas.microsoft.com/office/drawing/2014/main" id="{00000000-0008-0000-0A00-00001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65" name="Check Box 793" hidden="1">
              <a:extLst>
                <a:ext uri="{63B3BB69-23CF-44E3-9099-C40C66FF867C}">
                  <a14:compatExt spid="_x0000_s55065"/>
                </a:ext>
                <a:ext uri="{FF2B5EF4-FFF2-40B4-BE49-F238E27FC236}">
                  <a16:creationId xmlns:a16="http://schemas.microsoft.com/office/drawing/2014/main" id="{00000000-0008-0000-0A00-00001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66" name="Check Box 794" hidden="1">
              <a:extLst>
                <a:ext uri="{63B3BB69-23CF-44E3-9099-C40C66FF867C}">
                  <a14:compatExt spid="_x0000_s55066"/>
                </a:ext>
                <a:ext uri="{FF2B5EF4-FFF2-40B4-BE49-F238E27FC236}">
                  <a16:creationId xmlns:a16="http://schemas.microsoft.com/office/drawing/2014/main" id="{00000000-0008-0000-0A00-00001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67" name="Check Box 795" hidden="1">
              <a:extLst>
                <a:ext uri="{63B3BB69-23CF-44E3-9099-C40C66FF867C}">
                  <a14:compatExt spid="_x0000_s55067"/>
                </a:ext>
                <a:ext uri="{FF2B5EF4-FFF2-40B4-BE49-F238E27FC236}">
                  <a16:creationId xmlns:a16="http://schemas.microsoft.com/office/drawing/2014/main" id="{00000000-0008-0000-0A00-00001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68" name="Check Box 796" hidden="1">
              <a:extLst>
                <a:ext uri="{63B3BB69-23CF-44E3-9099-C40C66FF867C}">
                  <a14:compatExt spid="_x0000_s55068"/>
                </a:ext>
                <a:ext uri="{FF2B5EF4-FFF2-40B4-BE49-F238E27FC236}">
                  <a16:creationId xmlns:a16="http://schemas.microsoft.com/office/drawing/2014/main" id="{00000000-0008-0000-0A00-00001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69" name="Check Box 797" hidden="1">
              <a:extLst>
                <a:ext uri="{63B3BB69-23CF-44E3-9099-C40C66FF867C}">
                  <a14:compatExt spid="_x0000_s55069"/>
                </a:ext>
                <a:ext uri="{FF2B5EF4-FFF2-40B4-BE49-F238E27FC236}">
                  <a16:creationId xmlns:a16="http://schemas.microsoft.com/office/drawing/2014/main" id="{00000000-0008-0000-0A00-00001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70" name="Check Box 798" hidden="1">
              <a:extLst>
                <a:ext uri="{63B3BB69-23CF-44E3-9099-C40C66FF867C}">
                  <a14:compatExt spid="_x0000_s55070"/>
                </a:ext>
                <a:ext uri="{FF2B5EF4-FFF2-40B4-BE49-F238E27FC236}">
                  <a16:creationId xmlns:a16="http://schemas.microsoft.com/office/drawing/2014/main" id="{00000000-0008-0000-0A00-00001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71" name="Check Box 799" hidden="1">
              <a:extLst>
                <a:ext uri="{63B3BB69-23CF-44E3-9099-C40C66FF867C}">
                  <a14:compatExt spid="_x0000_s55071"/>
                </a:ext>
                <a:ext uri="{FF2B5EF4-FFF2-40B4-BE49-F238E27FC236}">
                  <a16:creationId xmlns:a16="http://schemas.microsoft.com/office/drawing/2014/main" id="{00000000-0008-0000-0A00-00001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72" name="Check Box 800" hidden="1">
              <a:extLst>
                <a:ext uri="{63B3BB69-23CF-44E3-9099-C40C66FF867C}">
                  <a14:compatExt spid="_x0000_s55072"/>
                </a:ext>
                <a:ext uri="{FF2B5EF4-FFF2-40B4-BE49-F238E27FC236}">
                  <a16:creationId xmlns:a16="http://schemas.microsoft.com/office/drawing/2014/main" id="{00000000-0008-0000-0A00-00002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73" name="Check Box 801" hidden="1">
              <a:extLst>
                <a:ext uri="{63B3BB69-23CF-44E3-9099-C40C66FF867C}">
                  <a14:compatExt spid="_x0000_s55073"/>
                </a:ext>
                <a:ext uri="{FF2B5EF4-FFF2-40B4-BE49-F238E27FC236}">
                  <a16:creationId xmlns:a16="http://schemas.microsoft.com/office/drawing/2014/main" id="{00000000-0008-0000-0A00-00002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74" name="Check Box 802" hidden="1">
              <a:extLst>
                <a:ext uri="{63B3BB69-23CF-44E3-9099-C40C66FF867C}">
                  <a14:compatExt spid="_x0000_s55074"/>
                </a:ext>
                <a:ext uri="{FF2B5EF4-FFF2-40B4-BE49-F238E27FC236}">
                  <a16:creationId xmlns:a16="http://schemas.microsoft.com/office/drawing/2014/main" id="{00000000-0008-0000-0A00-00002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75" name="Check Box 803" hidden="1">
              <a:extLst>
                <a:ext uri="{63B3BB69-23CF-44E3-9099-C40C66FF867C}">
                  <a14:compatExt spid="_x0000_s55075"/>
                </a:ext>
                <a:ext uri="{FF2B5EF4-FFF2-40B4-BE49-F238E27FC236}">
                  <a16:creationId xmlns:a16="http://schemas.microsoft.com/office/drawing/2014/main" id="{00000000-0008-0000-0A00-00002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76" name="Check Box 804" hidden="1">
              <a:extLst>
                <a:ext uri="{63B3BB69-23CF-44E3-9099-C40C66FF867C}">
                  <a14:compatExt spid="_x0000_s55076"/>
                </a:ext>
                <a:ext uri="{FF2B5EF4-FFF2-40B4-BE49-F238E27FC236}">
                  <a16:creationId xmlns:a16="http://schemas.microsoft.com/office/drawing/2014/main" id="{00000000-0008-0000-0A00-00002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77" name="Check Box 805" hidden="1">
              <a:extLst>
                <a:ext uri="{63B3BB69-23CF-44E3-9099-C40C66FF867C}">
                  <a14:compatExt spid="_x0000_s55077"/>
                </a:ext>
                <a:ext uri="{FF2B5EF4-FFF2-40B4-BE49-F238E27FC236}">
                  <a16:creationId xmlns:a16="http://schemas.microsoft.com/office/drawing/2014/main" id="{00000000-0008-0000-0A00-00002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78" name="Check Box 806" hidden="1">
              <a:extLst>
                <a:ext uri="{63B3BB69-23CF-44E3-9099-C40C66FF867C}">
                  <a14:compatExt spid="_x0000_s55078"/>
                </a:ext>
                <a:ext uri="{FF2B5EF4-FFF2-40B4-BE49-F238E27FC236}">
                  <a16:creationId xmlns:a16="http://schemas.microsoft.com/office/drawing/2014/main" id="{00000000-0008-0000-0A00-00002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79" name="Check Box 807" hidden="1">
              <a:extLst>
                <a:ext uri="{63B3BB69-23CF-44E3-9099-C40C66FF867C}">
                  <a14:compatExt spid="_x0000_s55079"/>
                </a:ext>
                <a:ext uri="{FF2B5EF4-FFF2-40B4-BE49-F238E27FC236}">
                  <a16:creationId xmlns:a16="http://schemas.microsoft.com/office/drawing/2014/main" id="{00000000-0008-0000-0A00-00002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80" name="Check Box 808" hidden="1">
              <a:extLst>
                <a:ext uri="{63B3BB69-23CF-44E3-9099-C40C66FF867C}">
                  <a14:compatExt spid="_x0000_s55080"/>
                </a:ext>
                <a:ext uri="{FF2B5EF4-FFF2-40B4-BE49-F238E27FC236}">
                  <a16:creationId xmlns:a16="http://schemas.microsoft.com/office/drawing/2014/main" id="{00000000-0008-0000-0A00-00002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81" name="Check Box 809" hidden="1">
              <a:extLst>
                <a:ext uri="{63B3BB69-23CF-44E3-9099-C40C66FF867C}">
                  <a14:compatExt spid="_x0000_s55081"/>
                </a:ext>
                <a:ext uri="{FF2B5EF4-FFF2-40B4-BE49-F238E27FC236}">
                  <a16:creationId xmlns:a16="http://schemas.microsoft.com/office/drawing/2014/main" id="{00000000-0008-0000-0A00-00002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82" name="Check Box 810" hidden="1">
              <a:extLst>
                <a:ext uri="{63B3BB69-23CF-44E3-9099-C40C66FF867C}">
                  <a14:compatExt spid="_x0000_s55082"/>
                </a:ext>
                <a:ext uri="{FF2B5EF4-FFF2-40B4-BE49-F238E27FC236}">
                  <a16:creationId xmlns:a16="http://schemas.microsoft.com/office/drawing/2014/main" id="{00000000-0008-0000-0A00-00002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83" name="Check Box 811" hidden="1">
              <a:extLst>
                <a:ext uri="{63B3BB69-23CF-44E3-9099-C40C66FF867C}">
                  <a14:compatExt spid="_x0000_s55083"/>
                </a:ext>
                <a:ext uri="{FF2B5EF4-FFF2-40B4-BE49-F238E27FC236}">
                  <a16:creationId xmlns:a16="http://schemas.microsoft.com/office/drawing/2014/main" id="{00000000-0008-0000-0A00-00002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84" name="Check Box 812" hidden="1">
              <a:extLst>
                <a:ext uri="{63B3BB69-23CF-44E3-9099-C40C66FF867C}">
                  <a14:compatExt spid="_x0000_s55084"/>
                </a:ext>
                <a:ext uri="{FF2B5EF4-FFF2-40B4-BE49-F238E27FC236}">
                  <a16:creationId xmlns:a16="http://schemas.microsoft.com/office/drawing/2014/main" id="{00000000-0008-0000-0A00-00002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85" name="Check Box 813" hidden="1">
              <a:extLst>
                <a:ext uri="{63B3BB69-23CF-44E3-9099-C40C66FF867C}">
                  <a14:compatExt spid="_x0000_s55085"/>
                </a:ext>
                <a:ext uri="{FF2B5EF4-FFF2-40B4-BE49-F238E27FC236}">
                  <a16:creationId xmlns:a16="http://schemas.microsoft.com/office/drawing/2014/main" id="{00000000-0008-0000-0A00-00002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86" name="Check Box 814" hidden="1">
              <a:extLst>
                <a:ext uri="{63B3BB69-23CF-44E3-9099-C40C66FF867C}">
                  <a14:compatExt spid="_x0000_s55086"/>
                </a:ext>
                <a:ext uri="{FF2B5EF4-FFF2-40B4-BE49-F238E27FC236}">
                  <a16:creationId xmlns:a16="http://schemas.microsoft.com/office/drawing/2014/main" id="{00000000-0008-0000-0A00-00002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87" name="Check Box 815" hidden="1">
              <a:extLst>
                <a:ext uri="{63B3BB69-23CF-44E3-9099-C40C66FF867C}">
                  <a14:compatExt spid="_x0000_s55087"/>
                </a:ext>
                <a:ext uri="{FF2B5EF4-FFF2-40B4-BE49-F238E27FC236}">
                  <a16:creationId xmlns:a16="http://schemas.microsoft.com/office/drawing/2014/main" id="{00000000-0008-0000-0A00-00002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88" name="Check Box 816" hidden="1">
              <a:extLst>
                <a:ext uri="{63B3BB69-23CF-44E3-9099-C40C66FF867C}">
                  <a14:compatExt spid="_x0000_s55088"/>
                </a:ext>
                <a:ext uri="{FF2B5EF4-FFF2-40B4-BE49-F238E27FC236}">
                  <a16:creationId xmlns:a16="http://schemas.microsoft.com/office/drawing/2014/main" id="{00000000-0008-0000-0A00-00003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89" name="Check Box 817" hidden="1">
              <a:extLst>
                <a:ext uri="{63B3BB69-23CF-44E3-9099-C40C66FF867C}">
                  <a14:compatExt spid="_x0000_s55089"/>
                </a:ext>
                <a:ext uri="{FF2B5EF4-FFF2-40B4-BE49-F238E27FC236}">
                  <a16:creationId xmlns:a16="http://schemas.microsoft.com/office/drawing/2014/main" id="{00000000-0008-0000-0A00-00003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90" name="Check Box 818" hidden="1">
              <a:extLst>
                <a:ext uri="{63B3BB69-23CF-44E3-9099-C40C66FF867C}">
                  <a14:compatExt spid="_x0000_s55090"/>
                </a:ext>
                <a:ext uri="{FF2B5EF4-FFF2-40B4-BE49-F238E27FC236}">
                  <a16:creationId xmlns:a16="http://schemas.microsoft.com/office/drawing/2014/main" id="{00000000-0008-0000-0A00-00003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91" name="Check Box 819" hidden="1">
              <a:extLst>
                <a:ext uri="{63B3BB69-23CF-44E3-9099-C40C66FF867C}">
                  <a14:compatExt spid="_x0000_s55091"/>
                </a:ext>
                <a:ext uri="{FF2B5EF4-FFF2-40B4-BE49-F238E27FC236}">
                  <a16:creationId xmlns:a16="http://schemas.microsoft.com/office/drawing/2014/main" id="{00000000-0008-0000-0A00-00003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92" name="Check Box 820" hidden="1">
              <a:extLst>
                <a:ext uri="{63B3BB69-23CF-44E3-9099-C40C66FF867C}">
                  <a14:compatExt spid="_x0000_s55092"/>
                </a:ext>
                <a:ext uri="{FF2B5EF4-FFF2-40B4-BE49-F238E27FC236}">
                  <a16:creationId xmlns:a16="http://schemas.microsoft.com/office/drawing/2014/main" id="{00000000-0008-0000-0A00-00003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93" name="Check Box 821" hidden="1">
              <a:extLst>
                <a:ext uri="{63B3BB69-23CF-44E3-9099-C40C66FF867C}">
                  <a14:compatExt spid="_x0000_s55093"/>
                </a:ext>
                <a:ext uri="{FF2B5EF4-FFF2-40B4-BE49-F238E27FC236}">
                  <a16:creationId xmlns:a16="http://schemas.microsoft.com/office/drawing/2014/main" id="{00000000-0008-0000-0A00-00003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94" name="Check Box 822" hidden="1">
              <a:extLst>
                <a:ext uri="{63B3BB69-23CF-44E3-9099-C40C66FF867C}">
                  <a14:compatExt spid="_x0000_s55094"/>
                </a:ext>
                <a:ext uri="{FF2B5EF4-FFF2-40B4-BE49-F238E27FC236}">
                  <a16:creationId xmlns:a16="http://schemas.microsoft.com/office/drawing/2014/main" id="{00000000-0008-0000-0A00-00003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95" name="Check Box 823" hidden="1">
              <a:extLst>
                <a:ext uri="{63B3BB69-23CF-44E3-9099-C40C66FF867C}">
                  <a14:compatExt spid="_x0000_s55095"/>
                </a:ext>
                <a:ext uri="{FF2B5EF4-FFF2-40B4-BE49-F238E27FC236}">
                  <a16:creationId xmlns:a16="http://schemas.microsoft.com/office/drawing/2014/main" id="{00000000-0008-0000-0A00-00003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96" name="Check Box 824" hidden="1">
              <a:extLst>
                <a:ext uri="{63B3BB69-23CF-44E3-9099-C40C66FF867C}">
                  <a14:compatExt spid="_x0000_s55096"/>
                </a:ext>
                <a:ext uri="{FF2B5EF4-FFF2-40B4-BE49-F238E27FC236}">
                  <a16:creationId xmlns:a16="http://schemas.microsoft.com/office/drawing/2014/main" id="{00000000-0008-0000-0A00-00003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97" name="Check Box 825" hidden="1">
              <a:extLst>
                <a:ext uri="{63B3BB69-23CF-44E3-9099-C40C66FF867C}">
                  <a14:compatExt spid="_x0000_s55097"/>
                </a:ext>
                <a:ext uri="{FF2B5EF4-FFF2-40B4-BE49-F238E27FC236}">
                  <a16:creationId xmlns:a16="http://schemas.microsoft.com/office/drawing/2014/main" id="{00000000-0008-0000-0A00-00003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98" name="Check Box 826" hidden="1">
              <a:extLst>
                <a:ext uri="{63B3BB69-23CF-44E3-9099-C40C66FF867C}">
                  <a14:compatExt spid="_x0000_s55098"/>
                </a:ext>
                <a:ext uri="{FF2B5EF4-FFF2-40B4-BE49-F238E27FC236}">
                  <a16:creationId xmlns:a16="http://schemas.microsoft.com/office/drawing/2014/main" id="{00000000-0008-0000-0A00-00003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99" name="Check Box 827" hidden="1">
              <a:extLst>
                <a:ext uri="{63B3BB69-23CF-44E3-9099-C40C66FF867C}">
                  <a14:compatExt spid="_x0000_s55099"/>
                </a:ext>
                <a:ext uri="{FF2B5EF4-FFF2-40B4-BE49-F238E27FC236}">
                  <a16:creationId xmlns:a16="http://schemas.microsoft.com/office/drawing/2014/main" id="{00000000-0008-0000-0A00-00003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00" name="Check Box 828" hidden="1">
              <a:extLst>
                <a:ext uri="{63B3BB69-23CF-44E3-9099-C40C66FF867C}">
                  <a14:compatExt spid="_x0000_s55100"/>
                </a:ext>
                <a:ext uri="{FF2B5EF4-FFF2-40B4-BE49-F238E27FC236}">
                  <a16:creationId xmlns:a16="http://schemas.microsoft.com/office/drawing/2014/main" id="{00000000-0008-0000-0A00-00003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01" name="Check Box 829" hidden="1">
              <a:extLst>
                <a:ext uri="{63B3BB69-23CF-44E3-9099-C40C66FF867C}">
                  <a14:compatExt spid="_x0000_s55101"/>
                </a:ext>
                <a:ext uri="{FF2B5EF4-FFF2-40B4-BE49-F238E27FC236}">
                  <a16:creationId xmlns:a16="http://schemas.microsoft.com/office/drawing/2014/main" id="{00000000-0008-0000-0A00-00003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02" name="Check Box 830" hidden="1">
              <a:extLst>
                <a:ext uri="{63B3BB69-23CF-44E3-9099-C40C66FF867C}">
                  <a14:compatExt spid="_x0000_s55102"/>
                </a:ext>
                <a:ext uri="{FF2B5EF4-FFF2-40B4-BE49-F238E27FC236}">
                  <a16:creationId xmlns:a16="http://schemas.microsoft.com/office/drawing/2014/main" id="{00000000-0008-0000-0A00-00003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03" name="Check Box 831" hidden="1">
              <a:extLst>
                <a:ext uri="{63B3BB69-23CF-44E3-9099-C40C66FF867C}">
                  <a14:compatExt spid="_x0000_s55103"/>
                </a:ext>
                <a:ext uri="{FF2B5EF4-FFF2-40B4-BE49-F238E27FC236}">
                  <a16:creationId xmlns:a16="http://schemas.microsoft.com/office/drawing/2014/main" id="{00000000-0008-0000-0A00-00003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04" name="Check Box 832" hidden="1">
              <a:extLst>
                <a:ext uri="{63B3BB69-23CF-44E3-9099-C40C66FF867C}">
                  <a14:compatExt spid="_x0000_s55104"/>
                </a:ext>
                <a:ext uri="{FF2B5EF4-FFF2-40B4-BE49-F238E27FC236}">
                  <a16:creationId xmlns:a16="http://schemas.microsoft.com/office/drawing/2014/main" id="{00000000-0008-0000-0A00-00004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05" name="Check Box 833" hidden="1">
              <a:extLst>
                <a:ext uri="{63B3BB69-23CF-44E3-9099-C40C66FF867C}">
                  <a14:compatExt spid="_x0000_s55105"/>
                </a:ext>
                <a:ext uri="{FF2B5EF4-FFF2-40B4-BE49-F238E27FC236}">
                  <a16:creationId xmlns:a16="http://schemas.microsoft.com/office/drawing/2014/main" id="{00000000-0008-0000-0A00-00004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06" name="Check Box 834" hidden="1">
              <a:extLst>
                <a:ext uri="{63B3BB69-23CF-44E3-9099-C40C66FF867C}">
                  <a14:compatExt spid="_x0000_s55106"/>
                </a:ext>
                <a:ext uri="{FF2B5EF4-FFF2-40B4-BE49-F238E27FC236}">
                  <a16:creationId xmlns:a16="http://schemas.microsoft.com/office/drawing/2014/main" id="{00000000-0008-0000-0A00-00004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07" name="Check Box 835" hidden="1">
              <a:extLst>
                <a:ext uri="{63B3BB69-23CF-44E3-9099-C40C66FF867C}">
                  <a14:compatExt spid="_x0000_s55107"/>
                </a:ext>
                <a:ext uri="{FF2B5EF4-FFF2-40B4-BE49-F238E27FC236}">
                  <a16:creationId xmlns:a16="http://schemas.microsoft.com/office/drawing/2014/main" id="{00000000-0008-0000-0A00-00004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08" name="Check Box 836" hidden="1">
              <a:extLst>
                <a:ext uri="{63B3BB69-23CF-44E3-9099-C40C66FF867C}">
                  <a14:compatExt spid="_x0000_s55108"/>
                </a:ext>
                <a:ext uri="{FF2B5EF4-FFF2-40B4-BE49-F238E27FC236}">
                  <a16:creationId xmlns:a16="http://schemas.microsoft.com/office/drawing/2014/main" id="{00000000-0008-0000-0A00-00004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09" name="Check Box 837" hidden="1">
              <a:extLst>
                <a:ext uri="{63B3BB69-23CF-44E3-9099-C40C66FF867C}">
                  <a14:compatExt spid="_x0000_s55109"/>
                </a:ext>
                <a:ext uri="{FF2B5EF4-FFF2-40B4-BE49-F238E27FC236}">
                  <a16:creationId xmlns:a16="http://schemas.microsoft.com/office/drawing/2014/main" id="{00000000-0008-0000-0A00-00004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10" name="Check Box 838" hidden="1">
              <a:extLst>
                <a:ext uri="{63B3BB69-23CF-44E3-9099-C40C66FF867C}">
                  <a14:compatExt spid="_x0000_s55110"/>
                </a:ext>
                <a:ext uri="{FF2B5EF4-FFF2-40B4-BE49-F238E27FC236}">
                  <a16:creationId xmlns:a16="http://schemas.microsoft.com/office/drawing/2014/main" id="{00000000-0008-0000-0A00-00004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11" name="Check Box 839" hidden="1">
              <a:extLst>
                <a:ext uri="{63B3BB69-23CF-44E3-9099-C40C66FF867C}">
                  <a14:compatExt spid="_x0000_s55111"/>
                </a:ext>
                <a:ext uri="{FF2B5EF4-FFF2-40B4-BE49-F238E27FC236}">
                  <a16:creationId xmlns:a16="http://schemas.microsoft.com/office/drawing/2014/main" id="{00000000-0008-0000-0A00-00004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12" name="Check Box 840" hidden="1">
              <a:extLst>
                <a:ext uri="{63B3BB69-23CF-44E3-9099-C40C66FF867C}">
                  <a14:compatExt spid="_x0000_s55112"/>
                </a:ext>
                <a:ext uri="{FF2B5EF4-FFF2-40B4-BE49-F238E27FC236}">
                  <a16:creationId xmlns:a16="http://schemas.microsoft.com/office/drawing/2014/main" id="{00000000-0008-0000-0A00-00004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13" name="Check Box 841" hidden="1">
              <a:extLst>
                <a:ext uri="{63B3BB69-23CF-44E3-9099-C40C66FF867C}">
                  <a14:compatExt spid="_x0000_s55113"/>
                </a:ext>
                <a:ext uri="{FF2B5EF4-FFF2-40B4-BE49-F238E27FC236}">
                  <a16:creationId xmlns:a16="http://schemas.microsoft.com/office/drawing/2014/main" id="{00000000-0008-0000-0A00-00004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14" name="Check Box 842" hidden="1">
              <a:extLst>
                <a:ext uri="{63B3BB69-23CF-44E3-9099-C40C66FF867C}">
                  <a14:compatExt spid="_x0000_s55114"/>
                </a:ext>
                <a:ext uri="{FF2B5EF4-FFF2-40B4-BE49-F238E27FC236}">
                  <a16:creationId xmlns:a16="http://schemas.microsoft.com/office/drawing/2014/main" id="{00000000-0008-0000-0A00-00004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15" name="Check Box 843" hidden="1">
              <a:extLst>
                <a:ext uri="{63B3BB69-23CF-44E3-9099-C40C66FF867C}">
                  <a14:compatExt spid="_x0000_s55115"/>
                </a:ext>
                <a:ext uri="{FF2B5EF4-FFF2-40B4-BE49-F238E27FC236}">
                  <a16:creationId xmlns:a16="http://schemas.microsoft.com/office/drawing/2014/main" id="{00000000-0008-0000-0A00-00004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16" name="Check Box 844" hidden="1">
              <a:extLst>
                <a:ext uri="{63B3BB69-23CF-44E3-9099-C40C66FF867C}">
                  <a14:compatExt spid="_x0000_s55116"/>
                </a:ext>
                <a:ext uri="{FF2B5EF4-FFF2-40B4-BE49-F238E27FC236}">
                  <a16:creationId xmlns:a16="http://schemas.microsoft.com/office/drawing/2014/main" id="{00000000-0008-0000-0A00-00004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17" name="Check Box 845" hidden="1">
              <a:extLst>
                <a:ext uri="{63B3BB69-23CF-44E3-9099-C40C66FF867C}">
                  <a14:compatExt spid="_x0000_s55117"/>
                </a:ext>
                <a:ext uri="{FF2B5EF4-FFF2-40B4-BE49-F238E27FC236}">
                  <a16:creationId xmlns:a16="http://schemas.microsoft.com/office/drawing/2014/main" id="{00000000-0008-0000-0A00-00004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18" name="Check Box 846" hidden="1">
              <a:extLst>
                <a:ext uri="{63B3BB69-23CF-44E3-9099-C40C66FF867C}">
                  <a14:compatExt spid="_x0000_s55118"/>
                </a:ext>
                <a:ext uri="{FF2B5EF4-FFF2-40B4-BE49-F238E27FC236}">
                  <a16:creationId xmlns:a16="http://schemas.microsoft.com/office/drawing/2014/main" id="{00000000-0008-0000-0A00-00004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19" name="Check Box 847" hidden="1">
              <a:extLst>
                <a:ext uri="{63B3BB69-23CF-44E3-9099-C40C66FF867C}">
                  <a14:compatExt spid="_x0000_s55119"/>
                </a:ext>
                <a:ext uri="{FF2B5EF4-FFF2-40B4-BE49-F238E27FC236}">
                  <a16:creationId xmlns:a16="http://schemas.microsoft.com/office/drawing/2014/main" id="{00000000-0008-0000-0A00-00004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20" name="Check Box 848" hidden="1">
              <a:extLst>
                <a:ext uri="{63B3BB69-23CF-44E3-9099-C40C66FF867C}">
                  <a14:compatExt spid="_x0000_s55120"/>
                </a:ext>
                <a:ext uri="{FF2B5EF4-FFF2-40B4-BE49-F238E27FC236}">
                  <a16:creationId xmlns:a16="http://schemas.microsoft.com/office/drawing/2014/main" id="{00000000-0008-0000-0A00-00005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21" name="Check Box 849" hidden="1">
              <a:extLst>
                <a:ext uri="{63B3BB69-23CF-44E3-9099-C40C66FF867C}">
                  <a14:compatExt spid="_x0000_s55121"/>
                </a:ext>
                <a:ext uri="{FF2B5EF4-FFF2-40B4-BE49-F238E27FC236}">
                  <a16:creationId xmlns:a16="http://schemas.microsoft.com/office/drawing/2014/main" id="{00000000-0008-0000-0A00-00005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22" name="Check Box 850" hidden="1">
              <a:extLst>
                <a:ext uri="{63B3BB69-23CF-44E3-9099-C40C66FF867C}">
                  <a14:compatExt spid="_x0000_s55122"/>
                </a:ext>
                <a:ext uri="{FF2B5EF4-FFF2-40B4-BE49-F238E27FC236}">
                  <a16:creationId xmlns:a16="http://schemas.microsoft.com/office/drawing/2014/main" id="{00000000-0008-0000-0A00-00005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23" name="Check Box 851" hidden="1">
              <a:extLst>
                <a:ext uri="{63B3BB69-23CF-44E3-9099-C40C66FF867C}">
                  <a14:compatExt spid="_x0000_s55123"/>
                </a:ext>
                <a:ext uri="{FF2B5EF4-FFF2-40B4-BE49-F238E27FC236}">
                  <a16:creationId xmlns:a16="http://schemas.microsoft.com/office/drawing/2014/main" id="{00000000-0008-0000-0A00-00005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24" name="Check Box 852" hidden="1">
              <a:extLst>
                <a:ext uri="{63B3BB69-23CF-44E3-9099-C40C66FF867C}">
                  <a14:compatExt spid="_x0000_s55124"/>
                </a:ext>
                <a:ext uri="{FF2B5EF4-FFF2-40B4-BE49-F238E27FC236}">
                  <a16:creationId xmlns:a16="http://schemas.microsoft.com/office/drawing/2014/main" id="{00000000-0008-0000-0A00-00005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25" name="Check Box 853" hidden="1">
              <a:extLst>
                <a:ext uri="{63B3BB69-23CF-44E3-9099-C40C66FF867C}">
                  <a14:compatExt spid="_x0000_s55125"/>
                </a:ext>
                <a:ext uri="{FF2B5EF4-FFF2-40B4-BE49-F238E27FC236}">
                  <a16:creationId xmlns:a16="http://schemas.microsoft.com/office/drawing/2014/main" id="{00000000-0008-0000-0A00-00005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26" name="Check Box 854" hidden="1">
              <a:extLst>
                <a:ext uri="{63B3BB69-23CF-44E3-9099-C40C66FF867C}">
                  <a14:compatExt spid="_x0000_s55126"/>
                </a:ext>
                <a:ext uri="{FF2B5EF4-FFF2-40B4-BE49-F238E27FC236}">
                  <a16:creationId xmlns:a16="http://schemas.microsoft.com/office/drawing/2014/main" id="{00000000-0008-0000-0A00-00005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27" name="Check Box 855" hidden="1">
              <a:extLst>
                <a:ext uri="{63B3BB69-23CF-44E3-9099-C40C66FF867C}">
                  <a14:compatExt spid="_x0000_s55127"/>
                </a:ext>
                <a:ext uri="{FF2B5EF4-FFF2-40B4-BE49-F238E27FC236}">
                  <a16:creationId xmlns:a16="http://schemas.microsoft.com/office/drawing/2014/main" id="{00000000-0008-0000-0A00-00005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28" name="Check Box 856" hidden="1">
              <a:extLst>
                <a:ext uri="{63B3BB69-23CF-44E3-9099-C40C66FF867C}">
                  <a14:compatExt spid="_x0000_s55128"/>
                </a:ext>
                <a:ext uri="{FF2B5EF4-FFF2-40B4-BE49-F238E27FC236}">
                  <a16:creationId xmlns:a16="http://schemas.microsoft.com/office/drawing/2014/main" id="{00000000-0008-0000-0A00-00005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29" name="Check Box 857" hidden="1">
              <a:extLst>
                <a:ext uri="{63B3BB69-23CF-44E3-9099-C40C66FF867C}">
                  <a14:compatExt spid="_x0000_s55129"/>
                </a:ext>
                <a:ext uri="{FF2B5EF4-FFF2-40B4-BE49-F238E27FC236}">
                  <a16:creationId xmlns:a16="http://schemas.microsoft.com/office/drawing/2014/main" id="{00000000-0008-0000-0A00-00005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30" name="Check Box 858" hidden="1">
              <a:extLst>
                <a:ext uri="{63B3BB69-23CF-44E3-9099-C40C66FF867C}">
                  <a14:compatExt spid="_x0000_s55130"/>
                </a:ext>
                <a:ext uri="{FF2B5EF4-FFF2-40B4-BE49-F238E27FC236}">
                  <a16:creationId xmlns:a16="http://schemas.microsoft.com/office/drawing/2014/main" id="{00000000-0008-0000-0A00-00005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31" name="Check Box 859" hidden="1">
              <a:extLst>
                <a:ext uri="{63B3BB69-23CF-44E3-9099-C40C66FF867C}">
                  <a14:compatExt spid="_x0000_s55131"/>
                </a:ext>
                <a:ext uri="{FF2B5EF4-FFF2-40B4-BE49-F238E27FC236}">
                  <a16:creationId xmlns:a16="http://schemas.microsoft.com/office/drawing/2014/main" id="{00000000-0008-0000-0A00-00005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32" name="Check Box 860" hidden="1">
              <a:extLst>
                <a:ext uri="{63B3BB69-23CF-44E3-9099-C40C66FF867C}">
                  <a14:compatExt spid="_x0000_s55132"/>
                </a:ext>
                <a:ext uri="{FF2B5EF4-FFF2-40B4-BE49-F238E27FC236}">
                  <a16:creationId xmlns:a16="http://schemas.microsoft.com/office/drawing/2014/main" id="{00000000-0008-0000-0A00-00005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33" name="Check Box 861" hidden="1">
              <a:extLst>
                <a:ext uri="{63B3BB69-23CF-44E3-9099-C40C66FF867C}">
                  <a14:compatExt spid="_x0000_s55133"/>
                </a:ext>
                <a:ext uri="{FF2B5EF4-FFF2-40B4-BE49-F238E27FC236}">
                  <a16:creationId xmlns:a16="http://schemas.microsoft.com/office/drawing/2014/main" id="{00000000-0008-0000-0A00-00005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34" name="Check Box 862" hidden="1">
              <a:extLst>
                <a:ext uri="{63B3BB69-23CF-44E3-9099-C40C66FF867C}">
                  <a14:compatExt spid="_x0000_s55134"/>
                </a:ext>
                <a:ext uri="{FF2B5EF4-FFF2-40B4-BE49-F238E27FC236}">
                  <a16:creationId xmlns:a16="http://schemas.microsoft.com/office/drawing/2014/main" id="{00000000-0008-0000-0A00-00005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35" name="Check Box 863" hidden="1">
              <a:extLst>
                <a:ext uri="{63B3BB69-23CF-44E3-9099-C40C66FF867C}">
                  <a14:compatExt spid="_x0000_s55135"/>
                </a:ext>
                <a:ext uri="{FF2B5EF4-FFF2-40B4-BE49-F238E27FC236}">
                  <a16:creationId xmlns:a16="http://schemas.microsoft.com/office/drawing/2014/main" id="{00000000-0008-0000-0A00-00005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36" name="Check Box 864" hidden="1">
              <a:extLst>
                <a:ext uri="{63B3BB69-23CF-44E3-9099-C40C66FF867C}">
                  <a14:compatExt spid="_x0000_s55136"/>
                </a:ext>
                <a:ext uri="{FF2B5EF4-FFF2-40B4-BE49-F238E27FC236}">
                  <a16:creationId xmlns:a16="http://schemas.microsoft.com/office/drawing/2014/main" id="{00000000-0008-0000-0A00-00006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37" name="Check Box 865" hidden="1">
              <a:extLst>
                <a:ext uri="{63B3BB69-23CF-44E3-9099-C40C66FF867C}">
                  <a14:compatExt spid="_x0000_s55137"/>
                </a:ext>
                <a:ext uri="{FF2B5EF4-FFF2-40B4-BE49-F238E27FC236}">
                  <a16:creationId xmlns:a16="http://schemas.microsoft.com/office/drawing/2014/main" id="{00000000-0008-0000-0A00-00006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38" name="Check Box 866" hidden="1">
              <a:extLst>
                <a:ext uri="{63B3BB69-23CF-44E3-9099-C40C66FF867C}">
                  <a14:compatExt spid="_x0000_s55138"/>
                </a:ext>
                <a:ext uri="{FF2B5EF4-FFF2-40B4-BE49-F238E27FC236}">
                  <a16:creationId xmlns:a16="http://schemas.microsoft.com/office/drawing/2014/main" id="{00000000-0008-0000-0A00-00006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39" name="Check Box 867" hidden="1">
              <a:extLst>
                <a:ext uri="{63B3BB69-23CF-44E3-9099-C40C66FF867C}">
                  <a14:compatExt spid="_x0000_s55139"/>
                </a:ext>
                <a:ext uri="{FF2B5EF4-FFF2-40B4-BE49-F238E27FC236}">
                  <a16:creationId xmlns:a16="http://schemas.microsoft.com/office/drawing/2014/main" id="{00000000-0008-0000-0A00-00006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40" name="Check Box 868" hidden="1">
              <a:extLst>
                <a:ext uri="{63B3BB69-23CF-44E3-9099-C40C66FF867C}">
                  <a14:compatExt spid="_x0000_s55140"/>
                </a:ext>
                <a:ext uri="{FF2B5EF4-FFF2-40B4-BE49-F238E27FC236}">
                  <a16:creationId xmlns:a16="http://schemas.microsoft.com/office/drawing/2014/main" id="{00000000-0008-0000-0A00-00006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41" name="Check Box 869" hidden="1">
              <a:extLst>
                <a:ext uri="{63B3BB69-23CF-44E3-9099-C40C66FF867C}">
                  <a14:compatExt spid="_x0000_s55141"/>
                </a:ext>
                <a:ext uri="{FF2B5EF4-FFF2-40B4-BE49-F238E27FC236}">
                  <a16:creationId xmlns:a16="http://schemas.microsoft.com/office/drawing/2014/main" id="{00000000-0008-0000-0A00-00006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42" name="Check Box 870" hidden="1">
              <a:extLst>
                <a:ext uri="{63B3BB69-23CF-44E3-9099-C40C66FF867C}">
                  <a14:compatExt spid="_x0000_s55142"/>
                </a:ext>
                <a:ext uri="{FF2B5EF4-FFF2-40B4-BE49-F238E27FC236}">
                  <a16:creationId xmlns:a16="http://schemas.microsoft.com/office/drawing/2014/main" id="{00000000-0008-0000-0A00-00006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43" name="Check Box 871" hidden="1">
              <a:extLst>
                <a:ext uri="{63B3BB69-23CF-44E3-9099-C40C66FF867C}">
                  <a14:compatExt spid="_x0000_s55143"/>
                </a:ext>
                <a:ext uri="{FF2B5EF4-FFF2-40B4-BE49-F238E27FC236}">
                  <a16:creationId xmlns:a16="http://schemas.microsoft.com/office/drawing/2014/main" id="{00000000-0008-0000-0A00-00006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44" name="Check Box 872" hidden="1">
              <a:extLst>
                <a:ext uri="{63B3BB69-23CF-44E3-9099-C40C66FF867C}">
                  <a14:compatExt spid="_x0000_s55144"/>
                </a:ext>
                <a:ext uri="{FF2B5EF4-FFF2-40B4-BE49-F238E27FC236}">
                  <a16:creationId xmlns:a16="http://schemas.microsoft.com/office/drawing/2014/main" id="{00000000-0008-0000-0A00-00006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45" name="Check Box 873" hidden="1">
              <a:extLst>
                <a:ext uri="{63B3BB69-23CF-44E3-9099-C40C66FF867C}">
                  <a14:compatExt spid="_x0000_s55145"/>
                </a:ext>
                <a:ext uri="{FF2B5EF4-FFF2-40B4-BE49-F238E27FC236}">
                  <a16:creationId xmlns:a16="http://schemas.microsoft.com/office/drawing/2014/main" id="{00000000-0008-0000-0A00-00006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46" name="Check Box 874" hidden="1">
              <a:extLst>
                <a:ext uri="{63B3BB69-23CF-44E3-9099-C40C66FF867C}">
                  <a14:compatExt spid="_x0000_s55146"/>
                </a:ext>
                <a:ext uri="{FF2B5EF4-FFF2-40B4-BE49-F238E27FC236}">
                  <a16:creationId xmlns:a16="http://schemas.microsoft.com/office/drawing/2014/main" id="{00000000-0008-0000-0A00-00006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47" name="Check Box 875" hidden="1">
              <a:extLst>
                <a:ext uri="{63B3BB69-23CF-44E3-9099-C40C66FF867C}">
                  <a14:compatExt spid="_x0000_s55147"/>
                </a:ext>
                <a:ext uri="{FF2B5EF4-FFF2-40B4-BE49-F238E27FC236}">
                  <a16:creationId xmlns:a16="http://schemas.microsoft.com/office/drawing/2014/main" id="{00000000-0008-0000-0A00-00006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48" name="Check Box 876" hidden="1">
              <a:extLst>
                <a:ext uri="{63B3BB69-23CF-44E3-9099-C40C66FF867C}">
                  <a14:compatExt spid="_x0000_s55148"/>
                </a:ext>
                <a:ext uri="{FF2B5EF4-FFF2-40B4-BE49-F238E27FC236}">
                  <a16:creationId xmlns:a16="http://schemas.microsoft.com/office/drawing/2014/main" id="{00000000-0008-0000-0A00-00006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49" name="Check Box 877" hidden="1">
              <a:extLst>
                <a:ext uri="{63B3BB69-23CF-44E3-9099-C40C66FF867C}">
                  <a14:compatExt spid="_x0000_s55149"/>
                </a:ext>
                <a:ext uri="{FF2B5EF4-FFF2-40B4-BE49-F238E27FC236}">
                  <a16:creationId xmlns:a16="http://schemas.microsoft.com/office/drawing/2014/main" id="{00000000-0008-0000-0A00-00006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50" name="Check Box 878" hidden="1">
              <a:extLst>
                <a:ext uri="{63B3BB69-23CF-44E3-9099-C40C66FF867C}">
                  <a14:compatExt spid="_x0000_s55150"/>
                </a:ext>
                <a:ext uri="{FF2B5EF4-FFF2-40B4-BE49-F238E27FC236}">
                  <a16:creationId xmlns:a16="http://schemas.microsoft.com/office/drawing/2014/main" id="{00000000-0008-0000-0A00-00006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51" name="Check Box 879" hidden="1">
              <a:extLst>
                <a:ext uri="{63B3BB69-23CF-44E3-9099-C40C66FF867C}">
                  <a14:compatExt spid="_x0000_s55151"/>
                </a:ext>
                <a:ext uri="{FF2B5EF4-FFF2-40B4-BE49-F238E27FC236}">
                  <a16:creationId xmlns:a16="http://schemas.microsoft.com/office/drawing/2014/main" id="{00000000-0008-0000-0A00-00006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52" name="Check Box 880" hidden="1">
              <a:extLst>
                <a:ext uri="{63B3BB69-23CF-44E3-9099-C40C66FF867C}">
                  <a14:compatExt spid="_x0000_s55152"/>
                </a:ext>
                <a:ext uri="{FF2B5EF4-FFF2-40B4-BE49-F238E27FC236}">
                  <a16:creationId xmlns:a16="http://schemas.microsoft.com/office/drawing/2014/main" id="{00000000-0008-0000-0A00-00007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53" name="Check Box 881" hidden="1">
              <a:extLst>
                <a:ext uri="{63B3BB69-23CF-44E3-9099-C40C66FF867C}">
                  <a14:compatExt spid="_x0000_s55153"/>
                </a:ext>
                <a:ext uri="{FF2B5EF4-FFF2-40B4-BE49-F238E27FC236}">
                  <a16:creationId xmlns:a16="http://schemas.microsoft.com/office/drawing/2014/main" id="{00000000-0008-0000-0A00-00007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54" name="Check Box 882" hidden="1">
              <a:extLst>
                <a:ext uri="{63B3BB69-23CF-44E3-9099-C40C66FF867C}">
                  <a14:compatExt spid="_x0000_s55154"/>
                </a:ext>
                <a:ext uri="{FF2B5EF4-FFF2-40B4-BE49-F238E27FC236}">
                  <a16:creationId xmlns:a16="http://schemas.microsoft.com/office/drawing/2014/main" id="{00000000-0008-0000-0A00-00007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55" name="Check Box 883" hidden="1">
              <a:extLst>
                <a:ext uri="{63B3BB69-23CF-44E3-9099-C40C66FF867C}">
                  <a14:compatExt spid="_x0000_s55155"/>
                </a:ext>
                <a:ext uri="{FF2B5EF4-FFF2-40B4-BE49-F238E27FC236}">
                  <a16:creationId xmlns:a16="http://schemas.microsoft.com/office/drawing/2014/main" id="{00000000-0008-0000-0A00-00007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56" name="Check Box 884" hidden="1">
              <a:extLst>
                <a:ext uri="{63B3BB69-23CF-44E3-9099-C40C66FF867C}">
                  <a14:compatExt spid="_x0000_s55156"/>
                </a:ext>
                <a:ext uri="{FF2B5EF4-FFF2-40B4-BE49-F238E27FC236}">
                  <a16:creationId xmlns:a16="http://schemas.microsoft.com/office/drawing/2014/main" id="{00000000-0008-0000-0A00-00007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57" name="Check Box 885" hidden="1">
              <a:extLst>
                <a:ext uri="{63B3BB69-23CF-44E3-9099-C40C66FF867C}">
                  <a14:compatExt spid="_x0000_s55157"/>
                </a:ext>
                <a:ext uri="{FF2B5EF4-FFF2-40B4-BE49-F238E27FC236}">
                  <a16:creationId xmlns:a16="http://schemas.microsoft.com/office/drawing/2014/main" id="{00000000-0008-0000-0A00-00007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58" name="Check Box 886" hidden="1">
              <a:extLst>
                <a:ext uri="{63B3BB69-23CF-44E3-9099-C40C66FF867C}">
                  <a14:compatExt spid="_x0000_s55158"/>
                </a:ext>
                <a:ext uri="{FF2B5EF4-FFF2-40B4-BE49-F238E27FC236}">
                  <a16:creationId xmlns:a16="http://schemas.microsoft.com/office/drawing/2014/main" id="{00000000-0008-0000-0A00-00007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59" name="Check Box 887" hidden="1">
              <a:extLst>
                <a:ext uri="{63B3BB69-23CF-44E3-9099-C40C66FF867C}">
                  <a14:compatExt spid="_x0000_s55159"/>
                </a:ext>
                <a:ext uri="{FF2B5EF4-FFF2-40B4-BE49-F238E27FC236}">
                  <a16:creationId xmlns:a16="http://schemas.microsoft.com/office/drawing/2014/main" id="{00000000-0008-0000-0A00-00007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60" name="Check Box 888" hidden="1">
              <a:extLst>
                <a:ext uri="{63B3BB69-23CF-44E3-9099-C40C66FF867C}">
                  <a14:compatExt spid="_x0000_s55160"/>
                </a:ext>
                <a:ext uri="{FF2B5EF4-FFF2-40B4-BE49-F238E27FC236}">
                  <a16:creationId xmlns:a16="http://schemas.microsoft.com/office/drawing/2014/main" id="{00000000-0008-0000-0A00-00007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61" name="Check Box 889" hidden="1">
              <a:extLst>
                <a:ext uri="{63B3BB69-23CF-44E3-9099-C40C66FF867C}">
                  <a14:compatExt spid="_x0000_s55161"/>
                </a:ext>
                <a:ext uri="{FF2B5EF4-FFF2-40B4-BE49-F238E27FC236}">
                  <a16:creationId xmlns:a16="http://schemas.microsoft.com/office/drawing/2014/main" id="{00000000-0008-0000-0A00-00007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62" name="Check Box 890" hidden="1">
              <a:extLst>
                <a:ext uri="{63B3BB69-23CF-44E3-9099-C40C66FF867C}">
                  <a14:compatExt spid="_x0000_s55162"/>
                </a:ext>
                <a:ext uri="{FF2B5EF4-FFF2-40B4-BE49-F238E27FC236}">
                  <a16:creationId xmlns:a16="http://schemas.microsoft.com/office/drawing/2014/main" id="{00000000-0008-0000-0A00-00007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63" name="Check Box 891" hidden="1">
              <a:extLst>
                <a:ext uri="{63B3BB69-23CF-44E3-9099-C40C66FF867C}">
                  <a14:compatExt spid="_x0000_s55163"/>
                </a:ext>
                <a:ext uri="{FF2B5EF4-FFF2-40B4-BE49-F238E27FC236}">
                  <a16:creationId xmlns:a16="http://schemas.microsoft.com/office/drawing/2014/main" id="{00000000-0008-0000-0A00-00007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64" name="Check Box 892" hidden="1">
              <a:extLst>
                <a:ext uri="{63B3BB69-23CF-44E3-9099-C40C66FF867C}">
                  <a14:compatExt spid="_x0000_s55164"/>
                </a:ext>
                <a:ext uri="{FF2B5EF4-FFF2-40B4-BE49-F238E27FC236}">
                  <a16:creationId xmlns:a16="http://schemas.microsoft.com/office/drawing/2014/main" id="{00000000-0008-0000-0A00-00007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65" name="Check Box 893" hidden="1">
              <a:extLst>
                <a:ext uri="{63B3BB69-23CF-44E3-9099-C40C66FF867C}">
                  <a14:compatExt spid="_x0000_s55165"/>
                </a:ext>
                <a:ext uri="{FF2B5EF4-FFF2-40B4-BE49-F238E27FC236}">
                  <a16:creationId xmlns:a16="http://schemas.microsoft.com/office/drawing/2014/main" id="{00000000-0008-0000-0A00-00007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66" name="Check Box 894" hidden="1">
              <a:extLst>
                <a:ext uri="{63B3BB69-23CF-44E3-9099-C40C66FF867C}">
                  <a14:compatExt spid="_x0000_s55166"/>
                </a:ext>
                <a:ext uri="{FF2B5EF4-FFF2-40B4-BE49-F238E27FC236}">
                  <a16:creationId xmlns:a16="http://schemas.microsoft.com/office/drawing/2014/main" id="{00000000-0008-0000-0A00-00007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67" name="Check Box 895" hidden="1">
              <a:extLst>
                <a:ext uri="{63B3BB69-23CF-44E3-9099-C40C66FF867C}">
                  <a14:compatExt spid="_x0000_s55167"/>
                </a:ext>
                <a:ext uri="{FF2B5EF4-FFF2-40B4-BE49-F238E27FC236}">
                  <a16:creationId xmlns:a16="http://schemas.microsoft.com/office/drawing/2014/main" id="{00000000-0008-0000-0A00-00007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68" name="Check Box 896" hidden="1">
              <a:extLst>
                <a:ext uri="{63B3BB69-23CF-44E3-9099-C40C66FF867C}">
                  <a14:compatExt spid="_x0000_s55168"/>
                </a:ext>
                <a:ext uri="{FF2B5EF4-FFF2-40B4-BE49-F238E27FC236}">
                  <a16:creationId xmlns:a16="http://schemas.microsoft.com/office/drawing/2014/main" id="{00000000-0008-0000-0A00-00008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69" name="Check Box 897" hidden="1">
              <a:extLst>
                <a:ext uri="{63B3BB69-23CF-44E3-9099-C40C66FF867C}">
                  <a14:compatExt spid="_x0000_s55169"/>
                </a:ext>
                <a:ext uri="{FF2B5EF4-FFF2-40B4-BE49-F238E27FC236}">
                  <a16:creationId xmlns:a16="http://schemas.microsoft.com/office/drawing/2014/main" id="{00000000-0008-0000-0A00-00008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70" name="Check Box 898" hidden="1">
              <a:extLst>
                <a:ext uri="{63B3BB69-23CF-44E3-9099-C40C66FF867C}">
                  <a14:compatExt spid="_x0000_s55170"/>
                </a:ext>
                <a:ext uri="{FF2B5EF4-FFF2-40B4-BE49-F238E27FC236}">
                  <a16:creationId xmlns:a16="http://schemas.microsoft.com/office/drawing/2014/main" id="{00000000-0008-0000-0A00-00008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71" name="Check Box 899" hidden="1">
              <a:extLst>
                <a:ext uri="{63B3BB69-23CF-44E3-9099-C40C66FF867C}">
                  <a14:compatExt spid="_x0000_s55171"/>
                </a:ext>
                <a:ext uri="{FF2B5EF4-FFF2-40B4-BE49-F238E27FC236}">
                  <a16:creationId xmlns:a16="http://schemas.microsoft.com/office/drawing/2014/main" id="{00000000-0008-0000-0A00-00008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72" name="Check Box 900" hidden="1">
              <a:extLst>
                <a:ext uri="{63B3BB69-23CF-44E3-9099-C40C66FF867C}">
                  <a14:compatExt spid="_x0000_s55172"/>
                </a:ext>
                <a:ext uri="{FF2B5EF4-FFF2-40B4-BE49-F238E27FC236}">
                  <a16:creationId xmlns:a16="http://schemas.microsoft.com/office/drawing/2014/main" id="{00000000-0008-0000-0A00-00008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73" name="Check Box 901" hidden="1">
              <a:extLst>
                <a:ext uri="{63B3BB69-23CF-44E3-9099-C40C66FF867C}">
                  <a14:compatExt spid="_x0000_s55173"/>
                </a:ext>
                <a:ext uri="{FF2B5EF4-FFF2-40B4-BE49-F238E27FC236}">
                  <a16:creationId xmlns:a16="http://schemas.microsoft.com/office/drawing/2014/main" id="{00000000-0008-0000-0A00-00008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74" name="Check Box 902" hidden="1">
              <a:extLst>
                <a:ext uri="{63B3BB69-23CF-44E3-9099-C40C66FF867C}">
                  <a14:compatExt spid="_x0000_s55174"/>
                </a:ext>
                <a:ext uri="{FF2B5EF4-FFF2-40B4-BE49-F238E27FC236}">
                  <a16:creationId xmlns:a16="http://schemas.microsoft.com/office/drawing/2014/main" id="{00000000-0008-0000-0A00-00008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75" name="Check Box 903" hidden="1">
              <a:extLst>
                <a:ext uri="{63B3BB69-23CF-44E3-9099-C40C66FF867C}">
                  <a14:compatExt spid="_x0000_s55175"/>
                </a:ext>
                <a:ext uri="{FF2B5EF4-FFF2-40B4-BE49-F238E27FC236}">
                  <a16:creationId xmlns:a16="http://schemas.microsoft.com/office/drawing/2014/main" id="{00000000-0008-0000-0A00-00008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76" name="Check Box 904" hidden="1">
              <a:extLst>
                <a:ext uri="{63B3BB69-23CF-44E3-9099-C40C66FF867C}">
                  <a14:compatExt spid="_x0000_s55176"/>
                </a:ext>
                <a:ext uri="{FF2B5EF4-FFF2-40B4-BE49-F238E27FC236}">
                  <a16:creationId xmlns:a16="http://schemas.microsoft.com/office/drawing/2014/main" id="{00000000-0008-0000-0A00-00008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77" name="Check Box 905" hidden="1">
              <a:extLst>
                <a:ext uri="{63B3BB69-23CF-44E3-9099-C40C66FF867C}">
                  <a14:compatExt spid="_x0000_s55177"/>
                </a:ext>
                <a:ext uri="{FF2B5EF4-FFF2-40B4-BE49-F238E27FC236}">
                  <a16:creationId xmlns:a16="http://schemas.microsoft.com/office/drawing/2014/main" id="{00000000-0008-0000-0A00-00008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78" name="Check Box 906" hidden="1">
              <a:extLst>
                <a:ext uri="{63B3BB69-23CF-44E3-9099-C40C66FF867C}">
                  <a14:compatExt spid="_x0000_s55178"/>
                </a:ext>
                <a:ext uri="{FF2B5EF4-FFF2-40B4-BE49-F238E27FC236}">
                  <a16:creationId xmlns:a16="http://schemas.microsoft.com/office/drawing/2014/main" id="{00000000-0008-0000-0A00-00008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79" name="Check Box 907" hidden="1">
              <a:extLst>
                <a:ext uri="{63B3BB69-23CF-44E3-9099-C40C66FF867C}">
                  <a14:compatExt spid="_x0000_s55179"/>
                </a:ext>
                <a:ext uri="{FF2B5EF4-FFF2-40B4-BE49-F238E27FC236}">
                  <a16:creationId xmlns:a16="http://schemas.microsoft.com/office/drawing/2014/main" id="{00000000-0008-0000-0A00-00008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80" name="Check Box 908" hidden="1">
              <a:extLst>
                <a:ext uri="{63B3BB69-23CF-44E3-9099-C40C66FF867C}">
                  <a14:compatExt spid="_x0000_s55180"/>
                </a:ext>
                <a:ext uri="{FF2B5EF4-FFF2-40B4-BE49-F238E27FC236}">
                  <a16:creationId xmlns:a16="http://schemas.microsoft.com/office/drawing/2014/main" id="{00000000-0008-0000-0A00-00008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81" name="Check Box 909" hidden="1">
              <a:extLst>
                <a:ext uri="{63B3BB69-23CF-44E3-9099-C40C66FF867C}">
                  <a14:compatExt spid="_x0000_s55181"/>
                </a:ext>
                <a:ext uri="{FF2B5EF4-FFF2-40B4-BE49-F238E27FC236}">
                  <a16:creationId xmlns:a16="http://schemas.microsoft.com/office/drawing/2014/main" id="{00000000-0008-0000-0A00-00008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82" name="Check Box 910" hidden="1">
              <a:extLst>
                <a:ext uri="{63B3BB69-23CF-44E3-9099-C40C66FF867C}">
                  <a14:compatExt spid="_x0000_s55182"/>
                </a:ext>
                <a:ext uri="{FF2B5EF4-FFF2-40B4-BE49-F238E27FC236}">
                  <a16:creationId xmlns:a16="http://schemas.microsoft.com/office/drawing/2014/main" id="{00000000-0008-0000-0A00-00008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83" name="Check Box 911" hidden="1">
              <a:extLst>
                <a:ext uri="{63B3BB69-23CF-44E3-9099-C40C66FF867C}">
                  <a14:compatExt spid="_x0000_s55183"/>
                </a:ext>
                <a:ext uri="{FF2B5EF4-FFF2-40B4-BE49-F238E27FC236}">
                  <a16:creationId xmlns:a16="http://schemas.microsoft.com/office/drawing/2014/main" id="{00000000-0008-0000-0A00-00008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84" name="Check Box 912" hidden="1">
              <a:extLst>
                <a:ext uri="{63B3BB69-23CF-44E3-9099-C40C66FF867C}">
                  <a14:compatExt spid="_x0000_s55184"/>
                </a:ext>
                <a:ext uri="{FF2B5EF4-FFF2-40B4-BE49-F238E27FC236}">
                  <a16:creationId xmlns:a16="http://schemas.microsoft.com/office/drawing/2014/main" id="{00000000-0008-0000-0A00-00009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85" name="Check Box 913" hidden="1">
              <a:extLst>
                <a:ext uri="{63B3BB69-23CF-44E3-9099-C40C66FF867C}">
                  <a14:compatExt spid="_x0000_s55185"/>
                </a:ext>
                <a:ext uri="{FF2B5EF4-FFF2-40B4-BE49-F238E27FC236}">
                  <a16:creationId xmlns:a16="http://schemas.microsoft.com/office/drawing/2014/main" id="{00000000-0008-0000-0A00-00009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86" name="Check Box 914" hidden="1">
              <a:extLst>
                <a:ext uri="{63B3BB69-23CF-44E3-9099-C40C66FF867C}">
                  <a14:compatExt spid="_x0000_s55186"/>
                </a:ext>
                <a:ext uri="{FF2B5EF4-FFF2-40B4-BE49-F238E27FC236}">
                  <a16:creationId xmlns:a16="http://schemas.microsoft.com/office/drawing/2014/main" id="{00000000-0008-0000-0A00-00009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87" name="Check Box 915" hidden="1">
              <a:extLst>
                <a:ext uri="{63B3BB69-23CF-44E3-9099-C40C66FF867C}">
                  <a14:compatExt spid="_x0000_s55187"/>
                </a:ext>
                <a:ext uri="{FF2B5EF4-FFF2-40B4-BE49-F238E27FC236}">
                  <a16:creationId xmlns:a16="http://schemas.microsoft.com/office/drawing/2014/main" id="{00000000-0008-0000-0A00-00009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88" name="Check Box 916" hidden="1">
              <a:extLst>
                <a:ext uri="{63B3BB69-23CF-44E3-9099-C40C66FF867C}">
                  <a14:compatExt spid="_x0000_s55188"/>
                </a:ext>
                <a:ext uri="{FF2B5EF4-FFF2-40B4-BE49-F238E27FC236}">
                  <a16:creationId xmlns:a16="http://schemas.microsoft.com/office/drawing/2014/main" id="{00000000-0008-0000-0A00-00009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89" name="Check Box 917" hidden="1">
              <a:extLst>
                <a:ext uri="{63B3BB69-23CF-44E3-9099-C40C66FF867C}">
                  <a14:compatExt spid="_x0000_s55189"/>
                </a:ext>
                <a:ext uri="{FF2B5EF4-FFF2-40B4-BE49-F238E27FC236}">
                  <a16:creationId xmlns:a16="http://schemas.microsoft.com/office/drawing/2014/main" id="{00000000-0008-0000-0A00-00009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90" name="Check Box 918" hidden="1">
              <a:extLst>
                <a:ext uri="{63B3BB69-23CF-44E3-9099-C40C66FF867C}">
                  <a14:compatExt spid="_x0000_s55190"/>
                </a:ext>
                <a:ext uri="{FF2B5EF4-FFF2-40B4-BE49-F238E27FC236}">
                  <a16:creationId xmlns:a16="http://schemas.microsoft.com/office/drawing/2014/main" id="{00000000-0008-0000-0A00-00009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91" name="Check Box 919" hidden="1">
              <a:extLst>
                <a:ext uri="{63B3BB69-23CF-44E3-9099-C40C66FF867C}">
                  <a14:compatExt spid="_x0000_s55191"/>
                </a:ext>
                <a:ext uri="{FF2B5EF4-FFF2-40B4-BE49-F238E27FC236}">
                  <a16:creationId xmlns:a16="http://schemas.microsoft.com/office/drawing/2014/main" id="{00000000-0008-0000-0A00-00009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92" name="Check Box 920" hidden="1">
              <a:extLst>
                <a:ext uri="{63B3BB69-23CF-44E3-9099-C40C66FF867C}">
                  <a14:compatExt spid="_x0000_s55192"/>
                </a:ext>
                <a:ext uri="{FF2B5EF4-FFF2-40B4-BE49-F238E27FC236}">
                  <a16:creationId xmlns:a16="http://schemas.microsoft.com/office/drawing/2014/main" id="{00000000-0008-0000-0A00-00009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93" name="Check Box 921" hidden="1">
              <a:extLst>
                <a:ext uri="{63B3BB69-23CF-44E3-9099-C40C66FF867C}">
                  <a14:compatExt spid="_x0000_s55193"/>
                </a:ext>
                <a:ext uri="{FF2B5EF4-FFF2-40B4-BE49-F238E27FC236}">
                  <a16:creationId xmlns:a16="http://schemas.microsoft.com/office/drawing/2014/main" id="{00000000-0008-0000-0A00-00009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94" name="Check Box 922" hidden="1">
              <a:extLst>
                <a:ext uri="{63B3BB69-23CF-44E3-9099-C40C66FF867C}">
                  <a14:compatExt spid="_x0000_s55194"/>
                </a:ext>
                <a:ext uri="{FF2B5EF4-FFF2-40B4-BE49-F238E27FC236}">
                  <a16:creationId xmlns:a16="http://schemas.microsoft.com/office/drawing/2014/main" id="{00000000-0008-0000-0A00-00009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95" name="Check Box 923" hidden="1">
              <a:extLst>
                <a:ext uri="{63B3BB69-23CF-44E3-9099-C40C66FF867C}">
                  <a14:compatExt spid="_x0000_s55195"/>
                </a:ext>
                <a:ext uri="{FF2B5EF4-FFF2-40B4-BE49-F238E27FC236}">
                  <a16:creationId xmlns:a16="http://schemas.microsoft.com/office/drawing/2014/main" id="{00000000-0008-0000-0A00-00009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96" name="Check Box 924" hidden="1">
              <a:extLst>
                <a:ext uri="{63B3BB69-23CF-44E3-9099-C40C66FF867C}">
                  <a14:compatExt spid="_x0000_s55196"/>
                </a:ext>
                <a:ext uri="{FF2B5EF4-FFF2-40B4-BE49-F238E27FC236}">
                  <a16:creationId xmlns:a16="http://schemas.microsoft.com/office/drawing/2014/main" id="{00000000-0008-0000-0A00-00009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97" name="Check Box 925" hidden="1">
              <a:extLst>
                <a:ext uri="{63B3BB69-23CF-44E3-9099-C40C66FF867C}">
                  <a14:compatExt spid="_x0000_s55197"/>
                </a:ext>
                <a:ext uri="{FF2B5EF4-FFF2-40B4-BE49-F238E27FC236}">
                  <a16:creationId xmlns:a16="http://schemas.microsoft.com/office/drawing/2014/main" id="{00000000-0008-0000-0A00-00009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98" name="Check Box 926" hidden="1">
              <a:extLst>
                <a:ext uri="{63B3BB69-23CF-44E3-9099-C40C66FF867C}">
                  <a14:compatExt spid="_x0000_s55198"/>
                </a:ext>
                <a:ext uri="{FF2B5EF4-FFF2-40B4-BE49-F238E27FC236}">
                  <a16:creationId xmlns:a16="http://schemas.microsoft.com/office/drawing/2014/main" id="{00000000-0008-0000-0A00-00009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99" name="Check Box 927" hidden="1">
              <a:extLst>
                <a:ext uri="{63B3BB69-23CF-44E3-9099-C40C66FF867C}">
                  <a14:compatExt spid="_x0000_s55199"/>
                </a:ext>
                <a:ext uri="{FF2B5EF4-FFF2-40B4-BE49-F238E27FC236}">
                  <a16:creationId xmlns:a16="http://schemas.microsoft.com/office/drawing/2014/main" id="{00000000-0008-0000-0A00-00009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00" name="Check Box 928" hidden="1">
              <a:extLst>
                <a:ext uri="{63B3BB69-23CF-44E3-9099-C40C66FF867C}">
                  <a14:compatExt spid="_x0000_s55200"/>
                </a:ext>
                <a:ext uri="{FF2B5EF4-FFF2-40B4-BE49-F238E27FC236}">
                  <a16:creationId xmlns:a16="http://schemas.microsoft.com/office/drawing/2014/main" id="{00000000-0008-0000-0A00-0000A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01" name="Check Box 929" hidden="1">
              <a:extLst>
                <a:ext uri="{63B3BB69-23CF-44E3-9099-C40C66FF867C}">
                  <a14:compatExt spid="_x0000_s55201"/>
                </a:ext>
                <a:ext uri="{FF2B5EF4-FFF2-40B4-BE49-F238E27FC236}">
                  <a16:creationId xmlns:a16="http://schemas.microsoft.com/office/drawing/2014/main" id="{00000000-0008-0000-0A00-0000A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02" name="Check Box 930" hidden="1">
              <a:extLst>
                <a:ext uri="{63B3BB69-23CF-44E3-9099-C40C66FF867C}">
                  <a14:compatExt spid="_x0000_s55202"/>
                </a:ext>
                <a:ext uri="{FF2B5EF4-FFF2-40B4-BE49-F238E27FC236}">
                  <a16:creationId xmlns:a16="http://schemas.microsoft.com/office/drawing/2014/main" id="{00000000-0008-0000-0A00-0000A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03" name="Check Box 931" hidden="1">
              <a:extLst>
                <a:ext uri="{63B3BB69-23CF-44E3-9099-C40C66FF867C}">
                  <a14:compatExt spid="_x0000_s55203"/>
                </a:ext>
                <a:ext uri="{FF2B5EF4-FFF2-40B4-BE49-F238E27FC236}">
                  <a16:creationId xmlns:a16="http://schemas.microsoft.com/office/drawing/2014/main" id="{00000000-0008-0000-0A00-0000A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04" name="Check Box 932" hidden="1">
              <a:extLst>
                <a:ext uri="{63B3BB69-23CF-44E3-9099-C40C66FF867C}">
                  <a14:compatExt spid="_x0000_s55204"/>
                </a:ext>
                <a:ext uri="{FF2B5EF4-FFF2-40B4-BE49-F238E27FC236}">
                  <a16:creationId xmlns:a16="http://schemas.microsoft.com/office/drawing/2014/main" id="{00000000-0008-0000-0A00-0000A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05" name="Check Box 933" hidden="1">
              <a:extLst>
                <a:ext uri="{63B3BB69-23CF-44E3-9099-C40C66FF867C}">
                  <a14:compatExt spid="_x0000_s55205"/>
                </a:ext>
                <a:ext uri="{FF2B5EF4-FFF2-40B4-BE49-F238E27FC236}">
                  <a16:creationId xmlns:a16="http://schemas.microsoft.com/office/drawing/2014/main" id="{00000000-0008-0000-0A00-0000A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06" name="Check Box 934" hidden="1">
              <a:extLst>
                <a:ext uri="{63B3BB69-23CF-44E3-9099-C40C66FF867C}">
                  <a14:compatExt spid="_x0000_s55206"/>
                </a:ext>
                <a:ext uri="{FF2B5EF4-FFF2-40B4-BE49-F238E27FC236}">
                  <a16:creationId xmlns:a16="http://schemas.microsoft.com/office/drawing/2014/main" id="{00000000-0008-0000-0A00-0000A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07" name="Check Box 935" hidden="1">
              <a:extLst>
                <a:ext uri="{63B3BB69-23CF-44E3-9099-C40C66FF867C}">
                  <a14:compatExt spid="_x0000_s55207"/>
                </a:ext>
                <a:ext uri="{FF2B5EF4-FFF2-40B4-BE49-F238E27FC236}">
                  <a16:creationId xmlns:a16="http://schemas.microsoft.com/office/drawing/2014/main" id="{00000000-0008-0000-0A00-0000A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08" name="Check Box 936" hidden="1">
              <a:extLst>
                <a:ext uri="{63B3BB69-23CF-44E3-9099-C40C66FF867C}">
                  <a14:compatExt spid="_x0000_s55208"/>
                </a:ext>
                <a:ext uri="{FF2B5EF4-FFF2-40B4-BE49-F238E27FC236}">
                  <a16:creationId xmlns:a16="http://schemas.microsoft.com/office/drawing/2014/main" id="{00000000-0008-0000-0A00-0000A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09" name="Check Box 937" hidden="1">
              <a:extLst>
                <a:ext uri="{63B3BB69-23CF-44E3-9099-C40C66FF867C}">
                  <a14:compatExt spid="_x0000_s55209"/>
                </a:ext>
                <a:ext uri="{FF2B5EF4-FFF2-40B4-BE49-F238E27FC236}">
                  <a16:creationId xmlns:a16="http://schemas.microsoft.com/office/drawing/2014/main" id="{00000000-0008-0000-0A00-0000A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10" name="Check Box 938" hidden="1">
              <a:extLst>
                <a:ext uri="{63B3BB69-23CF-44E3-9099-C40C66FF867C}">
                  <a14:compatExt spid="_x0000_s55210"/>
                </a:ext>
                <a:ext uri="{FF2B5EF4-FFF2-40B4-BE49-F238E27FC236}">
                  <a16:creationId xmlns:a16="http://schemas.microsoft.com/office/drawing/2014/main" id="{00000000-0008-0000-0A00-0000A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11" name="Check Box 939" hidden="1">
              <a:extLst>
                <a:ext uri="{63B3BB69-23CF-44E3-9099-C40C66FF867C}">
                  <a14:compatExt spid="_x0000_s55211"/>
                </a:ext>
                <a:ext uri="{FF2B5EF4-FFF2-40B4-BE49-F238E27FC236}">
                  <a16:creationId xmlns:a16="http://schemas.microsoft.com/office/drawing/2014/main" id="{00000000-0008-0000-0A00-0000A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12" name="Check Box 940" hidden="1">
              <a:extLst>
                <a:ext uri="{63B3BB69-23CF-44E3-9099-C40C66FF867C}">
                  <a14:compatExt spid="_x0000_s55212"/>
                </a:ext>
                <a:ext uri="{FF2B5EF4-FFF2-40B4-BE49-F238E27FC236}">
                  <a16:creationId xmlns:a16="http://schemas.microsoft.com/office/drawing/2014/main" id="{00000000-0008-0000-0A00-0000A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13" name="Check Box 941" hidden="1">
              <a:extLst>
                <a:ext uri="{63B3BB69-23CF-44E3-9099-C40C66FF867C}">
                  <a14:compatExt spid="_x0000_s55213"/>
                </a:ext>
                <a:ext uri="{FF2B5EF4-FFF2-40B4-BE49-F238E27FC236}">
                  <a16:creationId xmlns:a16="http://schemas.microsoft.com/office/drawing/2014/main" id="{00000000-0008-0000-0A00-0000A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14" name="Check Box 942" hidden="1">
              <a:extLst>
                <a:ext uri="{63B3BB69-23CF-44E3-9099-C40C66FF867C}">
                  <a14:compatExt spid="_x0000_s55214"/>
                </a:ext>
                <a:ext uri="{FF2B5EF4-FFF2-40B4-BE49-F238E27FC236}">
                  <a16:creationId xmlns:a16="http://schemas.microsoft.com/office/drawing/2014/main" id="{00000000-0008-0000-0A00-0000A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15" name="Check Box 943" hidden="1">
              <a:extLst>
                <a:ext uri="{63B3BB69-23CF-44E3-9099-C40C66FF867C}">
                  <a14:compatExt spid="_x0000_s55215"/>
                </a:ext>
                <a:ext uri="{FF2B5EF4-FFF2-40B4-BE49-F238E27FC236}">
                  <a16:creationId xmlns:a16="http://schemas.microsoft.com/office/drawing/2014/main" id="{00000000-0008-0000-0A00-0000A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16" name="Check Box 944" hidden="1">
              <a:extLst>
                <a:ext uri="{63B3BB69-23CF-44E3-9099-C40C66FF867C}">
                  <a14:compatExt spid="_x0000_s55216"/>
                </a:ext>
                <a:ext uri="{FF2B5EF4-FFF2-40B4-BE49-F238E27FC236}">
                  <a16:creationId xmlns:a16="http://schemas.microsoft.com/office/drawing/2014/main" id="{00000000-0008-0000-0A00-0000B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17" name="Check Box 945" hidden="1">
              <a:extLst>
                <a:ext uri="{63B3BB69-23CF-44E3-9099-C40C66FF867C}">
                  <a14:compatExt spid="_x0000_s55217"/>
                </a:ext>
                <a:ext uri="{FF2B5EF4-FFF2-40B4-BE49-F238E27FC236}">
                  <a16:creationId xmlns:a16="http://schemas.microsoft.com/office/drawing/2014/main" id="{00000000-0008-0000-0A00-0000B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18" name="Check Box 946" hidden="1">
              <a:extLst>
                <a:ext uri="{63B3BB69-23CF-44E3-9099-C40C66FF867C}">
                  <a14:compatExt spid="_x0000_s55218"/>
                </a:ext>
                <a:ext uri="{FF2B5EF4-FFF2-40B4-BE49-F238E27FC236}">
                  <a16:creationId xmlns:a16="http://schemas.microsoft.com/office/drawing/2014/main" id="{00000000-0008-0000-0A00-0000B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19" name="Check Box 947" hidden="1">
              <a:extLst>
                <a:ext uri="{63B3BB69-23CF-44E3-9099-C40C66FF867C}">
                  <a14:compatExt spid="_x0000_s55219"/>
                </a:ext>
                <a:ext uri="{FF2B5EF4-FFF2-40B4-BE49-F238E27FC236}">
                  <a16:creationId xmlns:a16="http://schemas.microsoft.com/office/drawing/2014/main" id="{00000000-0008-0000-0A00-0000B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20" name="Check Box 948" hidden="1">
              <a:extLst>
                <a:ext uri="{63B3BB69-23CF-44E3-9099-C40C66FF867C}">
                  <a14:compatExt spid="_x0000_s55220"/>
                </a:ext>
                <a:ext uri="{FF2B5EF4-FFF2-40B4-BE49-F238E27FC236}">
                  <a16:creationId xmlns:a16="http://schemas.microsoft.com/office/drawing/2014/main" id="{00000000-0008-0000-0A00-0000B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21" name="Check Box 949" hidden="1">
              <a:extLst>
                <a:ext uri="{63B3BB69-23CF-44E3-9099-C40C66FF867C}">
                  <a14:compatExt spid="_x0000_s55221"/>
                </a:ext>
                <a:ext uri="{FF2B5EF4-FFF2-40B4-BE49-F238E27FC236}">
                  <a16:creationId xmlns:a16="http://schemas.microsoft.com/office/drawing/2014/main" id="{00000000-0008-0000-0A00-0000B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22" name="Check Box 950" hidden="1">
              <a:extLst>
                <a:ext uri="{63B3BB69-23CF-44E3-9099-C40C66FF867C}">
                  <a14:compatExt spid="_x0000_s55222"/>
                </a:ext>
                <a:ext uri="{FF2B5EF4-FFF2-40B4-BE49-F238E27FC236}">
                  <a16:creationId xmlns:a16="http://schemas.microsoft.com/office/drawing/2014/main" id="{00000000-0008-0000-0A00-0000B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23" name="Check Box 951" hidden="1">
              <a:extLst>
                <a:ext uri="{63B3BB69-23CF-44E3-9099-C40C66FF867C}">
                  <a14:compatExt spid="_x0000_s55223"/>
                </a:ext>
                <a:ext uri="{FF2B5EF4-FFF2-40B4-BE49-F238E27FC236}">
                  <a16:creationId xmlns:a16="http://schemas.microsoft.com/office/drawing/2014/main" id="{00000000-0008-0000-0A00-0000B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24" name="Check Box 952" hidden="1">
              <a:extLst>
                <a:ext uri="{63B3BB69-23CF-44E3-9099-C40C66FF867C}">
                  <a14:compatExt spid="_x0000_s55224"/>
                </a:ext>
                <a:ext uri="{FF2B5EF4-FFF2-40B4-BE49-F238E27FC236}">
                  <a16:creationId xmlns:a16="http://schemas.microsoft.com/office/drawing/2014/main" id="{00000000-0008-0000-0A00-0000B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25" name="Check Box 953" hidden="1">
              <a:extLst>
                <a:ext uri="{63B3BB69-23CF-44E3-9099-C40C66FF867C}">
                  <a14:compatExt spid="_x0000_s55225"/>
                </a:ext>
                <a:ext uri="{FF2B5EF4-FFF2-40B4-BE49-F238E27FC236}">
                  <a16:creationId xmlns:a16="http://schemas.microsoft.com/office/drawing/2014/main" id="{00000000-0008-0000-0A00-0000B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26" name="Check Box 954" hidden="1">
              <a:extLst>
                <a:ext uri="{63B3BB69-23CF-44E3-9099-C40C66FF867C}">
                  <a14:compatExt spid="_x0000_s55226"/>
                </a:ext>
                <a:ext uri="{FF2B5EF4-FFF2-40B4-BE49-F238E27FC236}">
                  <a16:creationId xmlns:a16="http://schemas.microsoft.com/office/drawing/2014/main" id="{00000000-0008-0000-0A00-0000B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27" name="Check Box 955" hidden="1">
              <a:extLst>
                <a:ext uri="{63B3BB69-23CF-44E3-9099-C40C66FF867C}">
                  <a14:compatExt spid="_x0000_s55227"/>
                </a:ext>
                <a:ext uri="{FF2B5EF4-FFF2-40B4-BE49-F238E27FC236}">
                  <a16:creationId xmlns:a16="http://schemas.microsoft.com/office/drawing/2014/main" id="{00000000-0008-0000-0A00-0000B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28" name="Check Box 956" hidden="1">
              <a:extLst>
                <a:ext uri="{63B3BB69-23CF-44E3-9099-C40C66FF867C}">
                  <a14:compatExt spid="_x0000_s55228"/>
                </a:ext>
                <a:ext uri="{FF2B5EF4-FFF2-40B4-BE49-F238E27FC236}">
                  <a16:creationId xmlns:a16="http://schemas.microsoft.com/office/drawing/2014/main" id="{00000000-0008-0000-0A00-0000B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29" name="Check Box 957" hidden="1">
              <a:extLst>
                <a:ext uri="{63B3BB69-23CF-44E3-9099-C40C66FF867C}">
                  <a14:compatExt spid="_x0000_s55229"/>
                </a:ext>
                <a:ext uri="{FF2B5EF4-FFF2-40B4-BE49-F238E27FC236}">
                  <a16:creationId xmlns:a16="http://schemas.microsoft.com/office/drawing/2014/main" id="{00000000-0008-0000-0A00-0000B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30" name="Check Box 958" hidden="1">
              <a:extLst>
                <a:ext uri="{63B3BB69-23CF-44E3-9099-C40C66FF867C}">
                  <a14:compatExt spid="_x0000_s55230"/>
                </a:ext>
                <a:ext uri="{FF2B5EF4-FFF2-40B4-BE49-F238E27FC236}">
                  <a16:creationId xmlns:a16="http://schemas.microsoft.com/office/drawing/2014/main" id="{00000000-0008-0000-0A00-0000B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31" name="Check Box 959" hidden="1">
              <a:extLst>
                <a:ext uri="{63B3BB69-23CF-44E3-9099-C40C66FF867C}">
                  <a14:compatExt spid="_x0000_s55231"/>
                </a:ext>
                <a:ext uri="{FF2B5EF4-FFF2-40B4-BE49-F238E27FC236}">
                  <a16:creationId xmlns:a16="http://schemas.microsoft.com/office/drawing/2014/main" id="{00000000-0008-0000-0A00-0000B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32" name="Check Box 960" hidden="1">
              <a:extLst>
                <a:ext uri="{63B3BB69-23CF-44E3-9099-C40C66FF867C}">
                  <a14:compatExt spid="_x0000_s55232"/>
                </a:ext>
                <a:ext uri="{FF2B5EF4-FFF2-40B4-BE49-F238E27FC236}">
                  <a16:creationId xmlns:a16="http://schemas.microsoft.com/office/drawing/2014/main" id="{00000000-0008-0000-0A00-0000C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33" name="Check Box 961" hidden="1">
              <a:extLst>
                <a:ext uri="{63B3BB69-23CF-44E3-9099-C40C66FF867C}">
                  <a14:compatExt spid="_x0000_s55233"/>
                </a:ext>
                <a:ext uri="{FF2B5EF4-FFF2-40B4-BE49-F238E27FC236}">
                  <a16:creationId xmlns:a16="http://schemas.microsoft.com/office/drawing/2014/main" id="{00000000-0008-0000-0A00-0000C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34" name="Check Box 962" hidden="1">
              <a:extLst>
                <a:ext uri="{63B3BB69-23CF-44E3-9099-C40C66FF867C}">
                  <a14:compatExt spid="_x0000_s55234"/>
                </a:ext>
                <a:ext uri="{FF2B5EF4-FFF2-40B4-BE49-F238E27FC236}">
                  <a16:creationId xmlns:a16="http://schemas.microsoft.com/office/drawing/2014/main" id="{00000000-0008-0000-0A00-0000C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35" name="Check Box 963" hidden="1">
              <a:extLst>
                <a:ext uri="{63B3BB69-23CF-44E3-9099-C40C66FF867C}">
                  <a14:compatExt spid="_x0000_s55235"/>
                </a:ext>
                <a:ext uri="{FF2B5EF4-FFF2-40B4-BE49-F238E27FC236}">
                  <a16:creationId xmlns:a16="http://schemas.microsoft.com/office/drawing/2014/main" id="{00000000-0008-0000-0A00-0000C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36" name="Check Box 964" hidden="1">
              <a:extLst>
                <a:ext uri="{63B3BB69-23CF-44E3-9099-C40C66FF867C}">
                  <a14:compatExt spid="_x0000_s55236"/>
                </a:ext>
                <a:ext uri="{FF2B5EF4-FFF2-40B4-BE49-F238E27FC236}">
                  <a16:creationId xmlns:a16="http://schemas.microsoft.com/office/drawing/2014/main" id="{00000000-0008-0000-0A00-0000C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37" name="Check Box 965" hidden="1">
              <a:extLst>
                <a:ext uri="{63B3BB69-23CF-44E3-9099-C40C66FF867C}">
                  <a14:compatExt spid="_x0000_s55237"/>
                </a:ext>
                <a:ext uri="{FF2B5EF4-FFF2-40B4-BE49-F238E27FC236}">
                  <a16:creationId xmlns:a16="http://schemas.microsoft.com/office/drawing/2014/main" id="{00000000-0008-0000-0A00-0000C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38" name="Check Box 966" hidden="1">
              <a:extLst>
                <a:ext uri="{63B3BB69-23CF-44E3-9099-C40C66FF867C}">
                  <a14:compatExt spid="_x0000_s55238"/>
                </a:ext>
                <a:ext uri="{FF2B5EF4-FFF2-40B4-BE49-F238E27FC236}">
                  <a16:creationId xmlns:a16="http://schemas.microsoft.com/office/drawing/2014/main" id="{00000000-0008-0000-0A00-0000C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39" name="Check Box 967" hidden="1">
              <a:extLst>
                <a:ext uri="{63B3BB69-23CF-44E3-9099-C40C66FF867C}">
                  <a14:compatExt spid="_x0000_s55239"/>
                </a:ext>
                <a:ext uri="{FF2B5EF4-FFF2-40B4-BE49-F238E27FC236}">
                  <a16:creationId xmlns:a16="http://schemas.microsoft.com/office/drawing/2014/main" id="{00000000-0008-0000-0A00-0000C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40" name="Check Box 968" hidden="1">
              <a:extLst>
                <a:ext uri="{63B3BB69-23CF-44E3-9099-C40C66FF867C}">
                  <a14:compatExt spid="_x0000_s55240"/>
                </a:ext>
                <a:ext uri="{FF2B5EF4-FFF2-40B4-BE49-F238E27FC236}">
                  <a16:creationId xmlns:a16="http://schemas.microsoft.com/office/drawing/2014/main" id="{00000000-0008-0000-0A00-0000C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43</xdr:row>
          <xdr:rowOff>146050</xdr:rowOff>
        </xdr:from>
        <xdr:to>
          <xdr:col>2</xdr:col>
          <xdr:colOff>3695700</xdr:colOff>
          <xdr:row>45</xdr:row>
          <xdr:rowOff>57150</xdr:rowOff>
        </xdr:to>
        <xdr:sp macro="" textlink="">
          <xdr:nvSpPr>
            <xdr:cNvPr id="55241" name="Check Box 969" hidden="1">
              <a:extLst>
                <a:ext uri="{63B3BB69-23CF-44E3-9099-C40C66FF867C}">
                  <a14:compatExt spid="_x0000_s55241"/>
                </a:ext>
                <a:ext uri="{FF2B5EF4-FFF2-40B4-BE49-F238E27FC236}">
                  <a16:creationId xmlns:a16="http://schemas.microsoft.com/office/drawing/2014/main" id="{00000000-0008-0000-0A00-0000C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98</xdr:row>
          <xdr:rowOff>146050</xdr:rowOff>
        </xdr:from>
        <xdr:to>
          <xdr:col>2</xdr:col>
          <xdr:colOff>3695700</xdr:colOff>
          <xdr:row>100</xdr:row>
          <xdr:rowOff>57150</xdr:rowOff>
        </xdr:to>
        <xdr:sp macro="" textlink="">
          <xdr:nvSpPr>
            <xdr:cNvPr id="55242" name="Check Box 970" hidden="1">
              <a:extLst>
                <a:ext uri="{63B3BB69-23CF-44E3-9099-C40C66FF867C}">
                  <a14:compatExt spid="_x0000_s55242"/>
                </a:ext>
                <a:ext uri="{FF2B5EF4-FFF2-40B4-BE49-F238E27FC236}">
                  <a16:creationId xmlns:a16="http://schemas.microsoft.com/office/drawing/2014/main" id="{00000000-0008-0000-0A00-0000C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153</xdr:row>
          <xdr:rowOff>146050</xdr:rowOff>
        </xdr:from>
        <xdr:to>
          <xdr:col>2</xdr:col>
          <xdr:colOff>3695700</xdr:colOff>
          <xdr:row>155</xdr:row>
          <xdr:rowOff>57150</xdr:rowOff>
        </xdr:to>
        <xdr:sp macro="" textlink="">
          <xdr:nvSpPr>
            <xdr:cNvPr id="55243" name="Check Box 971" hidden="1">
              <a:extLst>
                <a:ext uri="{63B3BB69-23CF-44E3-9099-C40C66FF867C}">
                  <a14:compatExt spid="_x0000_s55243"/>
                </a:ext>
                <a:ext uri="{FF2B5EF4-FFF2-40B4-BE49-F238E27FC236}">
                  <a16:creationId xmlns:a16="http://schemas.microsoft.com/office/drawing/2014/main" id="{00000000-0008-0000-0A00-0000C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208</xdr:row>
          <xdr:rowOff>146050</xdr:rowOff>
        </xdr:from>
        <xdr:to>
          <xdr:col>2</xdr:col>
          <xdr:colOff>3695700</xdr:colOff>
          <xdr:row>210</xdr:row>
          <xdr:rowOff>57150</xdr:rowOff>
        </xdr:to>
        <xdr:sp macro="" textlink="">
          <xdr:nvSpPr>
            <xdr:cNvPr id="55244" name="Check Box 972" hidden="1">
              <a:extLst>
                <a:ext uri="{63B3BB69-23CF-44E3-9099-C40C66FF867C}">
                  <a14:compatExt spid="_x0000_s55244"/>
                </a:ext>
                <a:ext uri="{FF2B5EF4-FFF2-40B4-BE49-F238E27FC236}">
                  <a16:creationId xmlns:a16="http://schemas.microsoft.com/office/drawing/2014/main" id="{00000000-0008-0000-0A00-0000C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263</xdr:row>
          <xdr:rowOff>146050</xdr:rowOff>
        </xdr:from>
        <xdr:to>
          <xdr:col>2</xdr:col>
          <xdr:colOff>3695700</xdr:colOff>
          <xdr:row>265</xdr:row>
          <xdr:rowOff>57150</xdr:rowOff>
        </xdr:to>
        <xdr:sp macro="" textlink="">
          <xdr:nvSpPr>
            <xdr:cNvPr id="55245" name="Check Box 973" hidden="1">
              <a:extLst>
                <a:ext uri="{63B3BB69-23CF-44E3-9099-C40C66FF867C}">
                  <a14:compatExt spid="_x0000_s55245"/>
                </a:ext>
                <a:ext uri="{FF2B5EF4-FFF2-40B4-BE49-F238E27FC236}">
                  <a16:creationId xmlns:a16="http://schemas.microsoft.com/office/drawing/2014/main" id="{00000000-0008-0000-0A00-0000C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318</xdr:row>
          <xdr:rowOff>146050</xdr:rowOff>
        </xdr:from>
        <xdr:to>
          <xdr:col>2</xdr:col>
          <xdr:colOff>3695700</xdr:colOff>
          <xdr:row>320</xdr:row>
          <xdr:rowOff>57150</xdr:rowOff>
        </xdr:to>
        <xdr:sp macro="" textlink="">
          <xdr:nvSpPr>
            <xdr:cNvPr id="55246" name="Check Box 974" hidden="1">
              <a:extLst>
                <a:ext uri="{63B3BB69-23CF-44E3-9099-C40C66FF867C}">
                  <a14:compatExt spid="_x0000_s55246"/>
                </a:ext>
                <a:ext uri="{FF2B5EF4-FFF2-40B4-BE49-F238E27FC236}">
                  <a16:creationId xmlns:a16="http://schemas.microsoft.com/office/drawing/2014/main" id="{00000000-0008-0000-0A00-0000C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373</xdr:row>
          <xdr:rowOff>146050</xdr:rowOff>
        </xdr:from>
        <xdr:to>
          <xdr:col>2</xdr:col>
          <xdr:colOff>3695700</xdr:colOff>
          <xdr:row>375</xdr:row>
          <xdr:rowOff>50800</xdr:rowOff>
        </xdr:to>
        <xdr:sp macro="" textlink="">
          <xdr:nvSpPr>
            <xdr:cNvPr id="55248" name="Check Box 976" hidden="1">
              <a:extLst>
                <a:ext uri="{63B3BB69-23CF-44E3-9099-C40C66FF867C}">
                  <a14:compatExt spid="_x0000_s55248"/>
                </a:ext>
                <a:ext uri="{FF2B5EF4-FFF2-40B4-BE49-F238E27FC236}">
                  <a16:creationId xmlns:a16="http://schemas.microsoft.com/office/drawing/2014/main" id="{00000000-0008-0000-0A00-0000D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428</xdr:row>
          <xdr:rowOff>146050</xdr:rowOff>
        </xdr:from>
        <xdr:to>
          <xdr:col>2</xdr:col>
          <xdr:colOff>3695700</xdr:colOff>
          <xdr:row>430</xdr:row>
          <xdr:rowOff>50800</xdr:rowOff>
        </xdr:to>
        <xdr:sp macro="" textlink="">
          <xdr:nvSpPr>
            <xdr:cNvPr id="55249" name="Check Box 977" hidden="1">
              <a:extLst>
                <a:ext uri="{63B3BB69-23CF-44E3-9099-C40C66FF867C}">
                  <a14:compatExt spid="_x0000_s55249"/>
                </a:ext>
                <a:ext uri="{FF2B5EF4-FFF2-40B4-BE49-F238E27FC236}">
                  <a16:creationId xmlns:a16="http://schemas.microsoft.com/office/drawing/2014/main" id="{00000000-0008-0000-0A00-0000D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483</xdr:row>
          <xdr:rowOff>146050</xdr:rowOff>
        </xdr:from>
        <xdr:to>
          <xdr:col>2</xdr:col>
          <xdr:colOff>3695700</xdr:colOff>
          <xdr:row>485</xdr:row>
          <xdr:rowOff>50800</xdr:rowOff>
        </xdr:to>
        <xdr:sp macro="" textlink="">
          <xdr:nvSpPr>
            <xdr:cNvPr id="55250" name="Check Box 978" hidden="1">
              <a:extLst>
                <a:ext uri="{63B3BB69-23CF-44E3-9099-C40C66FF867C}">
                  <a14:compatExt spid="_x0000_s55250"/>
                </a:ext>
                <a:ext uri="{FF2B5EF4-FFF2-40B4-BE49-F238E27FC236}">
                  <a16:creationId xmlns:a16="http://schemas.microsoft.com/office/drawing/2014/main" id="{00000000-0008-0000-0A00-0000D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538</xdr:row>
          <xdr:rowOff>146050</xdr:rowOff>
        </xdr:from>
        <xdr:to>
          <xdr:col>2</xdr:col>
          <xdr:colOff>3695700</xdr:colOff>
          <xdr:row>540</xdr:row>
          <xdr:rowOff>50800</xdr:rowOff>
        </xdr:to>
        <xdr:sp macro="" textlink="">
          <xdr:nvSpPr>
            <xdr:cNvPr id="55251" name="Check Box 979" hidden="1">
              <a:extLst>
                <a:ext uri="{63B3BB69-23CF-44E3-9099-C40C66FF867C}">
                  <a14:compatExt spid="_x0000_s55251"/>
                </a:ext>
                <a:ext uri="{FF2B5EF4-FFF2-40B4-BE49-F238E27FC236}">
                  <a16:creationId xmlns:a16="http://schemas.microsoft.com/office/drawing/2014/main" id="{00000000-0008-0000-0A00-0000D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593</xdr:row>
          <xdr:rowOff>146050</xdr:rowOff>
        </xdr:from>
        <xdr:to>
          <xdr:col>2</xdr:col>
          <xdr:colOff>3695700</xdr:colOff>
          <xdr:row>595</xdr:row>
          <xdr:rowOff>50800</xdr:rowOff>
        </xdr:to>
        <xdr:sp macro="" textlink="">
          <xdr:nvSpPr>
            <xdr:cNvPr id="55252" name="Check Box 980" hidden="1">
              <a:extLst>
                <a:ext uri="{63B3BB69-23CF-44E3-9099-C40C66FF867C}">
                  <a14:compatExt spid="_x0000_s55252"/>
                </a:ext>
                <a:ext uri="{FF2B5EF4-FFF2-40B4-BE49-F238E27FC236}">
                  <a16:creationId xmlns:a16="http://schemas.microsoft.com/office/drawing/2014/main" id="{00000000-0008-0000-0A00-0000D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648</xdr:row>
          <xdr:rowOff>146050</xdr:rowOff>
        </xdr:from>
        <xdr:to>
          <xdr:col>2</xdr:col>
          <xdr:colOff>3695700</xdr:colOff>
          <xdr:row>650</xdr:row>
          <xdr:rowOff>50800</xdr:rowOff>
        </xdr:to>
        <xdr:sp macro="" textlink="">
          <xdr:nvSpPr>
            <xdr:cNvPr id="55253" name="Check Box 981" hidden="1">
              <a:extLst>
                <a:ext uri="{63B3BB69-23CF-44E3-9099-C40C66FF867C}">
                  <a14:compatExt spid="_x0000_s55253"/>
                </a:ext>
                <a:ext uri="{FF2B5EF4-FFF2-40B4-BE49-F238E27FC236}">
                  <a16:creationId xmlns:a16="http://schemas.microsoft.com/office/drawing/2014/main" id="{00000000-0008-0000-0A00-0000D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703</xdr:row>
          <xdr:rowOff>146050</xdr:rowOff>
        </xdr:from>
        <xdr:to>
          <xdr:col>2</xdr:col>
          <xdr:colOff>3695700</xdr:colOff>
          <xdr:row>705</xdr:row>
          <xdr:rowOff>50800</xdr:rowOff>
        </xdr:to>
        <xdr:sp macro="" textlink="">
          <xdr:nvSpPr>
            <xdr:cNvPr id="55254" name="Check Box 982" hidden="1">
              <a:extLst>
                <a:ext uri="{63B3BB69-23CF-44E3-9099-C40C66FF867C}">
                  <a14:compatExt spid="_x0000_s55254"/>
                </a:ext>
                <a:ext uri="{FF2B5EF4-FFF2-40B4-BE49-F238E27FC236}">
                  <a16:creationId xmlns:a16="http://schemas.microsoft.com/office/drawing/2014/main" id="{00000000-0008-0000-0A00-0000D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758</xdr:row>
          <xdr:rowOff>146050</xdr:rowOff>
        </xdr:from>
        <xdr:to>
          <xdr:col>2</xdr:col>
          <xdr:colOff>3695700</xdr:colOff>
          <xdr:row>760</xdr:row>
          <xdr:rowOff>50800</xdr:rowOff>
        </xdr:to>
        <xdr:sp macro="" textlink="">
          <xdr:nvSpPr>
            <xdr:cNvPr id="55255" name="Check Box 983" hidden="1">
              <a:extLst>
                <a:ext uri="{63B3BB69-23CF-44E3-9099-C40C66FF867C}">
                  <a14:compatExt spid="_x0000_s55255"/>
                </a:ext>
                <a:ext uri="{FF2B5EF4-FFF2-40B4-BE49-F238E27FC236}">
                  <a16:creationId xmlns:a16="http://schemas.microsoft.com/office/drawing/2014/main" id="{00000000-0008-0000-0A00-0000D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813</xdr:row>
          <xdr:rowOff>146050</xdr:rowOff>
        </xdr:from>
        <xdr:to>
          <xdr:col>2</xdr:col>
          <xdr:colOff>3695700</xdr:colOff>
          <xdr:row>815</xdr:row>
          <xdr:rowOff>50800</xdr:rowOff>
        </xdr:to>
        <xdr:sp macro="" textlink="">
          <xdr:nvSpPr>
            <xdr:cNvPr id="55256" name="Check Box 984" hidden="1">
              <a:extLst>
                <a:ext uri="{63B3BB69-23CF-44E3-9099-C40C66FF867C}">
                  <a14:compatExt spid="_x0000_s55256"/>
                </a:ext>
                <a:ext uri="{FF2B5EF4-FFF2-40B4-BE49-F238E27FC236}">
                  <a16:creationId xmlns:a16="http://schemas.microsoft.com/office/drawing/2014/main" id="{00000000-0008-0000-0A00-0000D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868</xdr:row>
          <xdr:rowOff>146050</xdr:rowOff>
        </xdr:from>
        <xdr:to>
          <xdr:col>2</xdr:col>
          <xdr:colOff>3695700</xdr:colOff>
          <xdr:row>870</xdr:row>
          <xdr:rowOff>50800</xdr:rowOff>
        </xdr:to>
        <xdr:sp macro="" textlink="">
          <xdr:nvSpPr>
            <xdr:cNvPr id="55257" name="Check Box 985" hidden="1">
              <a:extLst>
                <a:ext uri="{63B3BB69-23CF-44E3-9099-C40C66FF867C}">
                  <a14:compatExt spid="_x0000_s55257"/>
                </a:ext>
                <a:ext uri="{FF2B5EF4-FFF2-40B4-BE49-F238E27FC236}">
                  <a16:creationId xmlns:a16="http://schemas.microsoft.com/office/drawing/2014/main" id="{00000000-0008-0000-0A00-0000D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923</xdr:row>
          <xdr:rowOff>146050</xdr:rowOff>
        </xdr:from>
        <xdr:to>
          <xdr:col>2</xdr:col>
          <xdr:colOff>3695700</xdr:colOff>
          <xdr:row>925</xdr:row>
          <xdr:rowOff>50800</xdr:rowOff>
        </xdr:to>
        <xdr:sp macro="" textlink="">
          <xdr:nvSpPr>
            <xdr:cNvPr id="55258" name="Check Box 986" hidden="1">
              <a:extLst>
                <a:ext uri="{63B3BB69-23CF-44E3-9099-C40C66FF867C}">
                  <a14:compatExt spid="_x0000_s55258"/>
                </a:ext>
                <a:ext uri="{FF2B5EF4-FFF2-40B4-BE49-F238E27FC236}">
                  <a16:creationId xmlns:a16="http://schemas.microsoft.com/office/drawing/2014/main" id="{00000000-0008-0000-0A00-0000D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978</xdr:row>
          <xdr:rowOff>146050</xdr:rowOff>
        </xdr:from>
        <xdr:to>
          <xdr:col>2</xdr:col>
          <xdr:colOff>3695700</xdr:colOff>
          <xdr:row>980</xdr:row>
          <xdr:rowOff>50800</xdr:rowOff>
        </xdr:to>
        <xdr:sp macro="" textlink="">
          <xdr:nvSpPr>
            <xdr:cNvPr id="55260" name="Check Box 988" hidden="1">
              <a:extLst>
                <a:ext uri="{63B3BB69-23CF-44E3-9099-C40C66FF867C}">
                  <a14:compatExt spid="_x0000_s55260"/>
                </a:ext>
                <a:ext uri="{FF2B5EF4-FFF2-40B4-BE49-F238E27FC236}">
                  <a16:creationId xmlns:a16="http://schemas.microsoft.com/office/drawing/2014/main" id="{00000000-0008-0000-0A00-0000D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1033</xdr:row>
          <xdr:rowOff>146050</xdr:rowOff>
        </xdr:from>
        <xdr:to>
          <xdr:col>2</xdr:col>
          <xdr:colOff>3695700</xdr:colOff>
          <xdr:row>1035</xdr:row>
          <xdr:rowOff>50800</xdr:rowOff>
        </xdr:to>
        <xdr:sp macro="" textlink="">
          <xdr:nvSpPr>
            <xdr:cNvPr id="55261" name="Check Box 989" hidden="1">
              <a:extLst>
                <a:ext uri="{63B3BB69-23CF-44E3-9099-C40C66FF867C}">
                  <a14:compatExt spid="_x0000_s55261"/>
                </a:ext>
                <a:ext uri="{FF2B5EF4-FFF2-40B4-BE49-F238E27FC236}">
                  <a16:creationId xmlns:a16="http://schemas.microsoft.com/office/drawing/2014/main" id="{00000000-0008-0000-0A00-0000D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1088</xdr:row>
          <xdr:rowOff>146050</xdr:rowOff>
        </xdr:from>
        <xdr:to>
          <xdr:col>2</xdr:col>
          <xdr:colOff>3695700</xdr:colOff>
          <xdr:row>1090</xdr:row>
          <xdr:rowOff>50800</xdr:rowOff>
        </xdr:to>
        <xdr:sp macro="" textlink="">
          <xdr:nvSpPr>
            <xdr:cNvPr id="55262" name="Check Box 990" hidden="1">
              <a:extLst>
                <a:ext uri="{63B3BB69-23CF-44E3-9099-C40C66FF867C}">
                  <a14:compatExt spid="_x0000_s55262"/>
                </a:ext>
                <a:ext uri="{FF2B5EF4-FFF2-40B4-BE49-F238E27FC236}">
                  <a16:creationId xmlns:a16="http://schemas.microsoft.com/office/drawing/2014/main" id="{00000000-0008-0000-0A00-0000D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1143</xdr:row>
          <xdr:rowOff>146050</xdr:rowOff>
        </xdr:from>
        <xdr:to>
          <xdr:col>2</xdr:col>
          <xdr:colOff>3695700</xdr:colOff>
          <xdr:row>1145</xdr:row>
          <xdr:rowOff>50800</xdr:rowOff>
        </xdr:to>
        <xdr:sp macro="" textlink="">
          <xdr:nvSpPr>
            <xdr:cNvPr id="55263" name="Check Box 991" hidden="1">
              <a:extLst>
                <a:ext uri="{63B3BB69-23CF-44E3-9099-C40C66FF867C}">
                  <a14:compatExt spid="_x0000_s55263"/>
                </a:ext>
                <a:ext uri="{FF2B5EF4-FFF2-40B4-BE49-F238E27FC236}">
                  <a16:creationId xmlns:a16="http://schemas.microsoft.com/office/drawing/2014/main" id="{00000000-0008-0000-0A00-0000D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1198</xdr:row>
          <xdr:rowOff>146050</xdr:rowOff>
        </xdr:from>
        <xdr:to>
          <xdr:col>2</xdr:col>
          <xdr:colOff>3695700</xdr:colOff>
          <xdr:row>1200</xdr:row>
          <xdr:rowOff>50800</xdr:rowOff>
        </xdr:to>
        <xdr:sp macro="" textlink="">
          <xdr:nvSpPr>
            <xdr:cNvPr id="55264" name="Check Box 992" hidden="1">
              <a:extLst>
                <a:ext uri="{63B3BB69-23CF-44E3-9099-C40C66FF867C}">
                  <a14:compatExt spid="_x0000_s55264"/>
                </a:ext>
                <a:ext uri="{FF2B5EF4-FFF2-40B4-BE49-F238E27FC236}">
                  <a16:creationId xmlns:a16="http://schemas.microsoft.com/office/drawing/2014/main" id="{00000000-0008-0000-0A00-0000E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1253</xdr:row>
          <xdr:rowOff>146050</xdr:rowOff>
        </xdr:from>
        <xdr:to>
          <xdr:col>2</xdr:col>
          <xdr:colOff>3695700</xdr:colOff>
          <xdr:row>1255</xdr:row>
          <xdr:rowOff>50800</xdr:rowOff>
        </xdr:to>
        <xdr:sp macro="" textlink="">
          <xdr:nvSpPr>
            <xdr:cNvPr id="55265" name="Check Box 993" hidden="1">
              <a:extLst>
                <a:ext uri="{63B3BB69-23CF-44E3-9099-C40C66FF867C}">
                  <a14:compatExt spid="_x0000_s55265"/>
                </a:ext>
                <a:ext uri="{FF2B5EF4-FFF2-40B4-BE49-F238E27FC236}">
                  <a16:creationId xmlns:a16="http://schemas.microsoft.com/office/drawing/2014/main" id="{00000000-0008-0000-0A00-0000E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1308</xdr:row>
          <xdr:rowOff>146050</xdr:rowOff>
        </xdr:from>
        <xdr:to>
          <xdr:col>2</xdr:col>
          <xdr:colOff>3695700</xdr:colOff>
          <xdr:row>1310</xdr:row>
          <xdr:rowOff>50800</xdr:rowOff>
        </xdr:to>
        <xdr:sp macro="" textlink="">
          <xdr:nvSpPr>
            <xdr:cNvPr id="55266" name="Check Box 994" hidden="1">
              <a:extLst>
                <a:ext uri="{63B3BB69-23CF-44E3-9099-C40C66FF867C}">
                  <a14:compatExt spid="_x0000_s55266"/>
                </a:ext>
                <a:ext uri="{FF2B5EF4-FFF2-40B4-BE49-F238E27FC236}">
                  <a16:creationId xmlns:a16="http://schemas.microsoft.com/office/drawing/2014/main" id="{00000000-0008-0000-0A00-0000E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1363</xdr:row>
          <xdr:rowOff>146050</xdr:rowOff>
        </xdr:from>
        <xdr:to>
          <xdr:col>2</xdr:col>
          <xdr:colOff>3695700</xdr:colOff>
          <xdr:row>1365</xdr:row>
          <xdr:rowOff>50800</xdr:rowOff>
        </xdr:to>
        <xdr:sp macro="" textlink="">
          <xdr:nvSpPr>
            <xdr:cNvPr id="55268" name="Check Box 996" hidden="1">
              <a:extLst>
                <a:ext uri="{63B3BB69-23CF-44E3-9099-C40C66FF867C}">
                  <a14:compatExt spid="_x0000_s55268"/>
                </a:ext>
                <a:ext uri="{FF2B5EF4-FFF2-40B4-BE49-F238E27FC236}">
                  <a16:creationId xmlns:a16="http://schemas.microsoft.com/office/drawing/2014/main" id="{00000000-0008-0000-0A00-0000E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1418</xdr:row>
          <xdr:rowOff>146050</xdr:rowOff>
        </xdr:from>
        <xdr:to>
          <xdr:col>2</xdr:col>
          <xdr:colOff>3695700</xdr:colOff>
          <xdr:row>1420</xdr:row>
          <xdr:rowOff>50800</xdr:rowOff>
        </xdr:to>
        <xdr:sp macro="" textlink="">
          <xdr:nvSpPr>
            <xdr:cNvPr id="55270" name="Check Box 998" hidden="1">
              <a:extLst>
                <a:ext uri="{63B3BB69-23CF-44E3-9099-C40C66FF867C}">
                  <a14:compatExt spid="_x0000_s55270"/>
                </a:ext>
                <a:ext uri="{FF2B5EF4-FFF2-40B4-BE49-F238E27FC236}">
                  <a16:creationId xmlns:a16="http://schemas.microsoft.com/office/drawing/2014/main" id="{00000000-0008-0000-0A00-0000E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1473</xdr:row>
          <xdr:rowOff>146050</xdr:rowOff>
        </xdr:from>
        <xdr:to>
          <xdr:col>2</xdr:col>
          <xdr:colOff>3695700</xdr:colOff>
          <xdr:row>1475</xdr:row>
          <xdr:rowOff>50800</xdr:rowOff>
        </xdr:to>
        <xdr:sp macro="" textlink="">
          <xdr:nvSpPr>
            <xdr:cNvPr id="55271" name="Check Box 999" hidden="1">
              <a:extLst>
                <a:ext uri="{63B3BB69-23CF-44E3-9099-C40C66FF867C}">
                  <a14:compatExt spid="_x0000_s55271"/>
                </a:ext>
                <a:ext uri="{FF2B5EF4-FFF2-40B4-BE49-F238E27FC236}">
                  <a16:creationId xmlns:a16="http://schemas.microsoft.com/office/drawing/2014/main" id="{00000000-0008-0000-0A00-0000E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1528</xdr:row>
          <xdr:rowOff>146050</xdr:rowOff>
        </xdr:from>
        <xdr:to>
          <xdr:col>2</xdr:col>
          <xdr:colOff>3695700</xdr:colOff>
          <xdr:row>1530</xdr:row>
          <xdr:rowOff>50800</xdr:rowOff>
        </xdr:to>
        <xdr:sp macro="" textlink="">
          <xdr:nvSpPr>
            <xdr:cNvPr id="55272" name="Check Box 1000" hidden="1">
              <a:extLst>
                <a:ext uri="{63B3BB69-23CF-44E3-9099-C40C66FF867C}">
                  <a14:compatExt spid="_x0000_s55272"/>
                </a:ext>
                <a:ext uri="{FF2B5EF4-FFF2-40B4-BE49-F238E27FC236}">
                  <a16:creationId xmlns:a16="http://schemas.microsoft.com/office/drawing/2014/main" id="{00000000-0008-0000-0A00-0000E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1583</xdr:row>
          <xdr:rowOff>146050</xdr:rowOff>
        </xdr:from>
        <xdr:to>
          <xdr:col>2</xdr:col>
          <xdr:colOff>3695700</xdr:colOff>
          <xdr:row>1585</xdr:row>
          <xdr:rowOff>50800</xdr:rowOff>
        </xdr:to>
        <xdr:sp macro="" textlink="">
          <xdr:nvSpPr>
            <xdr:cNvPr id="55273" name="Check Box 1001" hidden="1">
              <a:extLst>
                <a:ext uri="{63B3BB69-23CF-44E3-9099-C40C66FF867C}">
                  <a14:compatExt spid="_x0000_s55273"/>
                </a:ext>
                <a:ext uri="{FF2B5EF4-FFF2-40B4-BE49-F238E27FC236}">
                  <a16:creationId xmlns:a16="http://schemas.microsoft.com/office/drawing/2014/main" id="{00000000-0008-0000-0A00-0000E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1638</xdr:row>
          <xdr:rowOff>146050</xdr:rowOff>
        </xdr:from>
        <xdr:to>
          <xdr:col>2</xdr:col>
          <xdr:colOff>3695700</xdr:colOff>
          <xdr:row>1640</xdr:row>
          <xdr:rowOff>50800</xdr:rowOff>
        </xdr:to>
        <xdr:sp macro="" textlink="">
          <xdr:nvSpPr>
            <xdr:cNvPr id="55274" name="Check Box 1002" hidden="1">
              <a:extLst>
                <a:ext uri="{63B3BB69-23CF-44E3-9099-C40C66FF867C}">
                  <a14:compatExt spid="_x0000_s55274"/>
                </a:ext>
                <a:ext uri="{FF2B5EF4-FFF2-40B4-BE49-F238E27FC236}">
                  <a16:creationId xmlns:a16="http://schemas.microsoft.com/office/drawing/2014/main" id="{00000000-0008-0000-0A00-0000E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24</xdr:row>
          <xdr:rowOff>88900</xdr:rowOff>
        </xdr:from>
        <xdr:to>
          <xdr:col>7</xdr:col>
          <xdr:colOff>38100</xdr:colOff>
          <xdr:row>26</xdr:row>
          <xdr:rowOff>184150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C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Have adequate internal controls and procedures in place to mitigate misappropriation of Gift Cards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41</xdr:row>
          <xdr:rowOff>133350</xdr:rowOff>
        </xdr:from>
        <xdr:to>
          <xdr:col>7</xdr:col>
          <xdr:colOff>57150</xdr:colOff>
          <xdr:row>42</xdr:row>
          <xdr:rowOff>165100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C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Gift cards directly benefit clients and program objectives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26</xdr:row>
          <xdr:rowOff>146050</xdr:rowOff>
        </xdr:from>
        <xdr:to>
          <xdr:col>4</xdr:col>
          <xdr:colOff>698500</xdr:colOff>
          <xdr:row>27</xdr:row>
          <xdr:rowOff>88900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C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Gift Cards maintained in a secured and locked environment accessible only to the designated Contractor employees.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88900</xdr:rowOff>
        </xdr:from>
        <xdr:to>
          <xdr:col>4</xdr:col>
          <xdr:colOff>800100</xdr:colOff>
          <xdr:row>30</xdr:row>
          <xdr:rowOff>107950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C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Gift Card are accounted for by receipts, tracking system and follow the Contractor’s internal purchase policies.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30</xdr:row>
          <xdr:rowOff>107950</xdr:rowOff>
        </xdr:from>
        <xdr:to>
          <xdr:col>4</xdr:col>
          <xdr:colOff>831850</xdr:colOff>
          <xdr:row>34</xdr:row>
          <xdr:rowOff>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C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Disbursement of Gift Cards are accounted for  by a tracking system that indicates at a minimum: full name of the recipient, amount of the Gift Card, date disbursed, two full signatures one of which must be a Contractor employee. If both signatures are those of contract employees, one must be a supervisor.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34</xdr:row>
          <xdr:rowOff>0</xdr:rowOff>
        </xdr:from>
        <xdr:to>
          <xdr:col>4</xdr:col>
          <xdr:colOff>793750</xdr:colOff>
          <xdr:row>35</xdr:row>
          <xdr:rowOff>247650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C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Gift Card purchase receipts, tracking logs, and internal policies shall be available for COR review and inspection at any time.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35</xdr:row>
          <xdr:rowOff>228600</xdr:rowOff>
        </xdr:from>
        <xdr:to>
          <xdr:col>4</xdr:col>
          <xdr:colOff>831850</xdr:colOff>
          <xdr:row>39</xdr:row>
          <xdr:rowOff>12700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C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In the event Contractor discovers misappropriation of Gift Cards, Contractor must contact assigned BHS COR within one business day of the occurrence.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38</xdr:row>
          <xdr:rowOff>88900</xdr:rowOff>
        </xdr:from>
        <xdr:to>
          <xdr:col>4</xdr:col>
          <xdr:colOff>781050</xdr:colOff>
          <xdr:row>41</xdr:row>
          <xdr:rowOff>133350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C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Gift card purchase receipts, tracking log and internal policies shall be available to COR or Designee review and inspection at any time.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42</xdr:row>
          <xdr:rowOff>95250</xdr:rowOff>
        </xdr:from>
        <xdr:to>
          <xdr:col>4</xdr:col>
          <xdr:colOff>762000</xdr:colOff>
          <xdr:row>44</xdr:row>
          <xdr:rowOff>19050</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C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Records to support the use of gift cards shall be available for in-depth review visits.  Gift Cards that are not used or disbursed at the end of their original approved contract year must be justified and pre-approved (again) prior to being used in the next or any future contract years.</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8</xdr:col>
      <xdr:colOff>904875</xdr:colOff>
      <xdr:row>34</xdr:row>
      <xdr:rowOff>47625</xdr:rowOff>
    </xdr:from>
    <xdr:to>
      <xdr:col>10</xdr:col>
      <xdr:colOff>76200</xdr:colOff>
      <xdr:row>36</xdr:row>
      <xdr:rowOff>638175</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458200" y="7991475"/>
          <a:ext cx="914400"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88900</xdr:colOff>
          <xdr:row>41</xdr:row>
          <xdr:rowOff>114300</xdr:rowOff>
        </xdr:from>
        <xdr:to>
          <xdr:col>0</xdr:col>
          <xdr:colOff>393700</xdr:colOff>
          <xdr:row>41</xdr:row>
          <xdr:rowOff>336550</xdr:rowOff>
        </xdr:to>
        <xdr:sp macro="" textlink="">
          <xdr:nvSpPr>
            <xdr:cNvPr id="67585" name="Check Box 1" hidden="1">
              <a:extLst>
                <a:ext uri="{63B3BB69-23CF-44E3-9099-C40C66FF867C}">
                  <a14:compatExt spid="_x0000_s67585"/>
                </a:ext>
                <a:ext uri="{FF2B5EF4-FFF2-40B4-BE49-F238E27FC236}">
                  <a16:creationId xmlns:a16="http://schemas.microsoft.com/office/drawing/2014/main" id="{00000000-0008-0000-0D00-00000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42</xdr:row>
          <xdr:rowOff>114300</xdr:rowOff>
        </xdr:from>
        <xdr:to>
          <xdr:col>0</xdr:col>
          <xdr:colOff>393700</xdr:colOff>
          <xdr:row>42</xdr:row>
          <xdr:rowOff>336550</xdr:rowOff>
        </xdr:to>
        <xdr:sp macro="" textlink="">
          <xdr:nvSpPr>
            <xdr:cNvPr id="67586" name="Check Box 2" hidden="1">
              <a:extLst>
                <a:ext uri="{63B3BB69-23CF-44E3-9099-C40C66FF867C}">
                  <a14:compatExt spid="_x0000_s67586"/>
                </a:ext>
                <a:ext uri="{FF2B5EF4-FFF2-40B4-BE49-F238E27FC236}">
                  <a16:creationId xmlns:a16="http://schemas.microsoft.com/office/drawing/2014/main" id="{00000000-0008-0000-0D00-00000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43</xdr:row>
          <xdr:rowOff>114300</xdr:rowOff>
        </xdr:from>
        <xdr:to>
          <xdr:col>0</xdr:col>
          <xdr:colOff>393700</xdr:colOff>
          <xdr:row>43</xdr:row>
          <xdr:rowOff>336550</xdr:rowOff>
        </xdr:to>
        <xdr:sp macro="" textlink="">
          <xdr:nvSpPr>
            <xdr:cNvPr id="67587" name="Check Box 3" hidden="1">
              <a:extLst>
                <a:ext uri="{63B3BB69-23CF-44E3-9099-C40C66FF867C}">
                  <a14:compatExt spid="_x0000_s67587"/>
                </a:ext>
                <a:ext uri="{FF2B5EF4-FFF2-40B4-BE49-F238E27FC236}">
                  <a16:creationId xmlns:a16="http://schemas.microsoft.com/office/drawing/2014/main" id="{00000000-0008-0000-0D00-00000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BHS\Admin%20Services\CSU\TEMPLATES\FY2324%20-%20Templates\DMC%20Budget%20Master%20Template%20FY2324.xlsm" TargetMode="External"/><Relationship Id="rId1" Type="http://schemas.openxmlformats.org/officeDocument/2006/relationships/externalLinkPath" Target="https://sdcountycagov-my.sharepoint.com/BHS/Admin%20Services/CSU/TEMPLATES/FY2324%20-%20Templates/DMC%20Budget%20Master%20Template%20FY232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bersabe\AppData\Local\Microsoft\Windows\Temporary%20Internet%20Files\Content.Outlook\VWOAME99\SUD%20U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Dropdown"/>
      <sheetName val="Validation"/>
      <sheetName val="Instructions 2 S&amp;B"/>
      <sheetName val="Cover Page"/>
      <sheetName val="Budget Summary"/>
      <sheetName val="MH Units"/>
      <sheetName val="MH Units &amp; Cost Center"/>
      <sheetName val="SUD Units &amp; Cost Center"/>
      <sheetName val="Sch I S&amp;B"/>
      <sheetName val="Sch II OE"/>
      <sheetName val="Sch III Indirect"/>
      <sheetName val="Supp A Fixed Assets"/>
      <sheetName val="Supp B Subs Consultants"/>
      <sheetName val="Supp C Gift Cards"/>
      <sheetName val="Line Item Justification"/>
      <sheetName val="DMC Budget Master Template FY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D UOS"/>
    </sheetNames>
    <sheetDataSet>
      <sheetData sheetId="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7419F5D-FE58-466D-8C91-ADB7F1E0BF66}" name="SUD_UOS" displayName="SUD_UOS" ref="A8:T209" totalsRowCount="1" headerRowDxfId="111" dataDxfId="110" totalsRowDxfId="109">
  <tableColumns count="20">
    <tableColumn id="1" xr3:uid="{5D5DB32F-F837-4DC6-8F88-6A1BEB451426}" name="Line" totalsRowLabel="Total" dataDxfId="108" totalsRowDxfId="107"/>
    <tableColumn id="23" xr3:uid="{2FA05A00-60F4-4CDE-947E-29CB71247A6D}" name="Funding Source" dataDxfId="106" totalsRowDxfId="105" dataCellStyle="Normal 2"/>
    <tableColumn id="2" xr3:uid="{148E586D-E1CC-4792-8CD7-EE794F8A6A56}" name="Level of Care" dataDxfId="104" totalsRowDxfId="103" dataCellStyle="Normal 2"/>
    <tableColumn id="6" xr3:uid="{AE66A16F-93DE-48AF-9F4D-39A521B8A57F}" name="Service" dataDxfId="102" totalsRowDxfId="101"/>
    <tableColumn id="11" xr3:uid="{BA533B9E-3A1E-4E2B-83AF-88B231945446}" name="Gross Cost $" totalsRowFunction="sum" dataDxfId="100" totalsRowDxfId="99" dataCellStyle="Normal 2"/>
    <tableColumn id="16" xr3:uid="{1ACEC80D-28F8-4021-A8FC-CB98E9B451DC}" name="Other Revenues $" totalsRowFunction="sum" dataDxfId="98" totalsRowDxfId="97" dataCellStyle="Normal 2"/>
    <tableColumn id="17" xr3:uid="{87970848-B3C0-4B83-8940-5C667EDEB8A6}" name="Net Cost $" totalsRowFunction="sum" dataDxfId="96" totalsRowDxfId="95" dataCellStyle="Normal 2">
      <calculatedColumnFormula>IFERROR(SUD_UOS[[#This Row],[Gross Cost $]]-SUD_UOS[[#This Row],[Other Revenues $]],0)</calculatedColumnFormula>
    </tableColumn>
    <tableColumn id="8" xr3:uid="{CCBBDDD3-69F0-48F0-9D64-04B43766E341}" name="Proposed: Total Units of Service" totalsRowFunction="sum" dataDxfId="94" totalsRowDxfId="93" dataCellStyle="Normal 2"/>
    <tableColumn id="34" xr3:uid="{5C2E5B7A-8047-4244-8217-17227FC765FC}" name="Proposed: DMC Units" totalsRowFunction="sum" dataDxfId="92" totalsRowDxfId="91" dataCellStyle="Normal 2"/>
    <tableColumn id="35" xr3:uid="{7B9DDFF8-B293-4C06-BA6D-818529F04CC8}" name="Proposed: DMC %" totalsRowFunction="custom" dataDxfId="90" totalsRowDxfId="89" dataCellStyle="Percent">
      <calculatedColumnFormula>IFERROR(SUD_UOS[[#This Row],[Proposed: DMC Units]]/SUD_UOS[[#This Row],[Proposed: Total Units of Service]],"")</calculatedColumnFormula>
      <totalsRowFormula>IFERROR(SUD_UOS[[#Totals],[Proposed: DMC Units]]/SUD_UOS[[#Totals],[Proposed: Total Units of Service]],0)</totalsRowFormula>
    </tableColumn>
    <tableColumn id="42" xr3:uid="{0752B520-0682-4912-8290-559DF604B793}" name="Interim Rate (Rate Cap) $" dataDxfId="88" totalsRowDxfId="87" dataCellStyle="Percent"/>
    <tableColumn id="18" xr3:uid="{950C7E35-C846-415B-AAE2-CA5BBA5B0F23}" name="Gross Cost per Unit $" dataDxfId="86" totalsRowDxfId="85" dataCellStyle="Normal 2">
      <calculatedColumnFormula>IFERROR(SUD_UOS[[#This Row],[Gross Cost $]]/SUD_UOS[[#This Row],[Proposed: Total Units of Service]],0)</calculatedColumnFormula>
    </tableColumn>
    <tableColumn id="41" xr3:uid="{4FC5411A-EEDD-46D4-865D-44A2CEA3BAC8}" name="Net Cost per Unit $" dataDxfId="84" totalsRowDxfId="83" dataCellStyle="Normal 2">
      <calculatedColumnFormula>IFERROR(SUD_UOS[[#This Row],[Net Cost $]]/SUD_UOS[[#This Row],[Proposed: Total Units of Service]],0)</calculatedColumnFormula>
    </tableColumn>
    <tableColumn id="38" xr3:uid="{170D6BD1-2C13-443C-A4DF-80AEEBDCC625}" name="DMC $" dataDxfId="82" totalsRowDxfId="81" dataCellStyle="Normal 2">
      <calculatedColumnFormula>IFERROR(MIN(SUD_UOS[[#This Row],[Interim Rate (Rate Cap) $]:[Net Cost per Unit $]])*SUD_UOS[[#This Row],[Proposed: DMC Units]],0)</calculatedColumnFormula>
    </tableColumn>
    <tableColumn id="39" xr3:uid="{C56AB4F4-C55F-4C2D-8DF1-9B8C3228AAEE}" name="Non-DMC $" dataDxfId="80" totalsRowDxfId="79" dataCellStyle="Normal 2">
      <calculatedColumnFormula>IFERROR(MIN(SUD_UOS[[#This Row],[Interim Rate (Rate Cap) $]:[Net Cost per Unit $]])*(SUD_UOS[[#This Row],[Proposed: Total Units of Service]]-SUD_UOS[[#This Row],[Proposed: DMC Units]]),0)</calculatedColumnFormula>
    </tableColumn>
    <tableColumn id="28" xr3:uid="{8671BFCE-BDA5-4CE8-B079-72AD6C964654}" name="Prior Approved: Total Units of Service" totalsRowFunction="sum" dataDxfId="78" totalsRowDxfId="77" dataCellStyle="Normal 2"/>
    <tableColumn id="21" xr3:uid="{042208E0-527E-4366-967E-F47D19FF9AA1}" name="Prior Approved: DMC Units" totalsRowFunction="sum" dataDxfId="76" totalsRowDxfId="75" dataCellStyle="Normal 2"/>
    <tableColumn id="29" xr3:uid="{7E7D13F2-96E8-41BA-84C8-19BE17062377}" name="Prior Approved: Billing %" totalsRowFunction="custom" dataDxfId="74" totalsRowDxfId="73" dataCellStyle="Percent">
      <calculatedColumnFormula>IFERROR(SUD_UOS[[#This Row],[Prior Approved: DMC Units]]/SUD_UOS[[#This Row],[Prior Approved: Total Units of Service]],"")</calculatedColumnFormula>
      <totalsRowFormula>IFERROR(SUD_UOS[[#Totals],[Prior Approved: DMC Units]]/SUD_UOS[[#Totals],[Prior Approved: Total Units of Service]],0)</totalsRowFormula>
    </tableColumn>
    <tableColumn id="5" xr3:uid="{6A02DF34-F253-49C2-B484-D2A146583A17}" name="Net Increase (Decrease): Total Units of Service" totalsRowFunction="sum" dataDxfId="72" totalsRowDxfId="71" dataCellStyle="Normal 2">
      <calculatedColumnFormula>IFERROR(SUD_UOS[[#This Row],[Proposed: Total Units of Service]]-SUD_UOS[[#This Row],[Prior Approved: Total Units of Service]],0)</calculatedColumnFormula>
    </tableColumn>
    <tableColumn id="37" xr3:uid="{26041C5F-A555-4569-A6E3-ACA910B48D66}" name="Net Increase (Decrease): Billing Units" totalsRowFunction="sum" dataDxfId="70" totalsRowDxfId="69" dataCellStyle="Normal 2">
      <calculatedColumnFormula>IFERROR(SUD_UOS[[#This Row],[Proposed: DMC Units]]-SUD_UOS[[#This Row],[Prior Approved: DMC Units]],0)</calculatedColumnFormula>
    </tableColumn>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C82A5FC-0A76-4078-ADB6-46D573E4053A}" name="LOC" displayName="LOC" ref="A211:B218" totalsRowShown="0" headerRowDxfId="68" dataDxfId="67">
  <sortState xmlns:xlrd2="http://schemas.microsoft.com/office/spreadsheetml/2017/richdata2" ref="A212:B218">
    <sortCondition ref="B211:B218"/>
  </sortState>
  <tableColumns count="2">
    <tableColumn id="1" xr3:uid="{3A041E6B-5261-43BA-9B8B-AA6BBD933E10}" name="LOC" dataDxfId="66"/>
    <tableColumn id="2" xr3:uid="{A634762E-D1DB-4FAA-8D37-F2D3665125C8}" name="Sort" dataDxfId="65"/>
  </tableColumns>
  <tableStyleInfo name="TableStyleLight1"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F04B73C-0EC7-41DE-A7F9-1AD38B058524}" name="Service" displayName="Service" ref="D211:D222" totalsRowShown="0" headerRowDxfId="64" dataDxfId="63">
  <tableColumns count="1">
    <tableColumn id="1" xr3:uid="{946A8ACC-8CA9-41B5-A2FE-3190C3654ABB}" name="Service" dataDxfId="62"/>
  </tableColumns>
  <tableStyleInfo name="TableStyleLight1"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C6FFD8C-FD25-4A23-818E-EF32C30D3EC6}" name="Sch_I_SB" displayName="Sch_I_SB" ref="A3:AC304" totalsRowCount="1" headerRowDxfId="61" dataDxfId="60" totalsRowDxfId="58" tableBorderDxfId="59">
  <tableColumns count="29">
    <tableColumn id="28" xr3:uid="{0E915537-E8CF-4F79-BEBC-BCC8748087E0}" name="Line" dataDxfId="57" totalsRowDxfId="56" dataCellStyle="Normal 2"/>
    <tableColumn id="1" xr3:uid="{7F646363-2AAA-45AD-9525-515DF22635BA}" name="Contract #" dataDxfId="55" totalsRowDxfId="54" dataCellStyle="Normal 2 5">
      <calculatedColumnFormula>+'Budget Summ Amt'!L6</calculatedColumnFormula>
    </tableColumn>
    <tableColumn id="2" xr3:uid="{48E6B3FD-BFC1-478D-A09B-0099043E4C9E}" name="Contractor" dataDxfId="53" totalsRowDxfId="52" dataCellStyle="Normal 2 5">
      <calculatedColumnFormula>+'Budget Summ Amt'!$D$6</calculatedColumnFormula>
    </tableColumn>
    <tableColumn id="25" xr3:uid="{F8935FAF-7CD4-44A5-A71A-869CB090A355}" name="Program Name" dataDxfId="51" totalsRowDxfId="50" dataCellStyle="Normal 2"/>
    <tableColumn id="6" xr3:uid="{6604F610-AA28-488C-8779-0CCBB3DBEDEC}" name="STANDARD POSITION TITLE_x000a_(Use drop-down)" dataDxfId="49" totalsRowDxfId="48"/>
    <tableColumn id="20" xr3:uid="{D8C154FC-B460-454C-81AD-F9EEB877C014}" name="WORKING TITLE_x000a_(Free-form entry)" dataDxfId="47" totalsRowDxfId="46" dataCellStyle="Normal 2"/>
    <tableColumn id="23" xr3:uid="{82C4E54C-5D20-48EA-8469-FC9958B53341}" name="CREDENTIAL_x000a_(Use drop-down)" dataDxfId="45" totalsRowDxfId="44" dataCellStyle="Normal 2"/>
    <tableColumn id="21" xr3:uid="{CF936222-A6A0-4C58-A52F-03EFF4C221CE}" name="SPECIALTY_x000a_(Use drop-down)" dataDxfId="43" totalsRowDxfId="42" dataCellStyle="Normal 2"/>
    <tableColumn id="7" xr3:uid="{445804C2-AACD-4851-A5AD-D86D4CA59261}" name="Modifiers_x000a_(Use drop-down)" dataDxfId="41" totalsRowDxfId="40"/>
    <tableColumn id="3" xr3:uid="{D0FCAA2F-6EE6-4D51-957F-756D70685D42}" name="Salary Range_x000a_(Max may not exceed above 5% w/o COR approval)" dataDxfId="39" totalsRowDxfId="38" dataCellStyle="Normal 2 5"/>
    <tableColumn id="8" xr3:uid="{50DFC312-32E6-4C98-AB65-9B0B3492C556}" name="Proposed: Direct FTE" totalsRowFunction="custom" dataDxfId="37" totalsRowDxfId="36">
      <totalsRowFormula>SUBTOTAL(9,Sch_I_SB[Proposed: Direct FTE])</totalsRowFormula>
    </tableColumn>
    <tableColumn id="9" xr3:uid="{871DA9EE-21EE-4E79-A4FD-A6B3ECC4F4AC}" name="Proposed: Admin FTE" totalsRowFunction="custom" dataDxfId="35" totalsRowDxfId="34">
      <totalsRowFormula>SUBTOTAL(9,Sch_I_SB[Proposed: Admin FTE])</totalsRowFormula>
    </tableColumn>
    <tableColumn id="10" xr3:uid="{BB347DC4-AB48-48E4-AD1A-0AD419B10AAB}" name="Proposed: Annual FTE salary $" totalsRowFunction="custom" dataDxfId="33" totalsRowDxfId="32">
      <totalsRowFormula>SUBTOTAL(9,Sch_I_SB[Proposed: Annual FTE salary $])</totalsRowFormula>
    </tableColumn>
    <tableColumn id="11" xr3:uid="{79C8706E-3E2B-4050-9E29-A5511D9D2313}" name="Proposed: Number of months" dataDxfId="31" totalsRowDxfId="30"/>
    <tableColumn id="12" xr3:uid="{AF39D608-1074-4B2E-9620-1B7186A132AD}" name="Proposed: Total salary expense $" totalsRowFunction="custom" dataDxfId="29" totalsRowDxfId="28">
      <calculatedColumnFormula>IFERROR((Sch_I_SB[[#This Row],[Proposed: Direct FTE]]+Sch_I_SB[[#This Row],[Proposed: Admin FTE]])*Sch_I_SB[[#This Row],[Proposed: Annual FTE salary $]]*(Sch_I_SB[[#This Row],[Proposed: Number of months]]/12),0)</calculatedColumnFormula>
      <totalsRowFormula>SUBTOTAL(9,Sch_I_SB[Proposed: Total salary expense $])</totalsRowFormula>
    </tableColumn>
    <tableColumn id="33" xr3:uid="{7E682D29-B016-4D17-9392-EEE56CCA396C}" name="Proposed: Benefits Rate %" dataDxfId="27" totalsRowDxfId="26" dataCellStyle="Normal 2"/>
    <tableColumn id="42" xr3:uid="{B5E0EFB3-7EAE-4E89-AE66-3CAAECA0C518}" name="Proposed: Benefits $" totalsRowFunction="custom" dataDxfId="25" totalsRowDxfId="24" dataCellStyle="Normal 2">
      <calculatedColumnFormula>Sch_I_SB[[#This Row],[Proposed: Benefits Rate %]]*Sch_I_SB[[#This Row],[Proposed: Total salary expense $]]</calculatedColumnFormula>
      <totalsRowFormula>SUBTOTAL(9,Sch_I_SB[Proposed: Benefits $])</totalsRowFormula>
    </tableColumn>
    <tableColumn id="34" xr3:uid="{230674C3-6FBB-486D-BE46-2221D56455DC}" name="Proposed: Total S&amp;B $" totalsRowFunction="custom" dataDxfId="23" totalsRowDxfId="22" dataCellStyle="Normal 2">
      <calculatedColumnFormula>Sch_I_SB[[#This Row],[Proposed: Total salary expense $]]+Sch_I_SB[[#This Row],[Proposed: Benefits $]]</calculatedColumnFormula>
      <totalsRowFormula>SUBTOTAL(9,Sch_I_SB[Proposed: Total S&amp;B $])</totalsRowFormula>
    </tableColumn>
    <tableColumn id="13" xr3:uid="{6D7C5928-884A-4C82-91EB-43E413FBCB08}" name="Prior Approved: Direct FTE" totalsRowFunction="custom" dataDxfId="21" totalsRowDxfId="20">
      <totalsRowFormula>SUBTOTAL(9,Sch_I_SB[Prior Approved: Direct FTE])</totalsRowFormula>
    </tableColumn>
    <tableColumn id="14" xr3:uid="{9525A9E7-6DF0-4431-A37D-5B7DEE2500C8}" name="Prior Approved: Admin FTE" totalsRowFunction="custom" dataDxfId="19" totalsRowDxfId="18">
      <totalsRowFormula>SUBTOTAL(9,Sch_I_SB[Prior Approved: Admin FTE])</totalsRowFormula>
    </tableColumn>
    <tableColumn id="15" xr3:uid="{46B8F0AE-DDB7-471B-8A52-F92C7A9DFE96}" name="Prior Approved: Annual FTE salary $" dataDxfId="17" totalsRowDxfId="16"/>
    <tableColumn id="16" xr3:uid="{553593A5-0442-4EFC-8378-9B8351160336}" name="Prior Approved: Number of months" dataDxfId="15" totalsRowDxfId="14"/>
    <tableColumn id="17" xr3:uid="{4A1F3E84-EEC0-47A1-AD9F-C6BCF8B1A82C}" name="Prior Approved: Total salary expense $" totalsRowFunction="custom" dataDxfId="13" totalsRowDxfId="12">
      <calculatedColumnFormula>IFERROR((Sch_I_SB[[#This Row],[Prior Approved: Direct FTE]]+Sch_I_SB[[#This Row],[Prior Approved: Admin FTE]])*Sch_I_SB[[#This Row],[Prior Approved: Annual FTE salary $]]*(Sch_I_SB[[#This Row],[Prior Approved: Number of months]]/12),0)</calculatedColumnFormula>
      <totalsRowFormula>SUBTOTAL(9,Sch_I_SB[Prior Approved: Total salary expense $])</totalsRowFormula>
    </tableColumn>
    <tableColumn id="38" xr3:uid="{06C67CB7-FCB3-46AE-B017-4262B04C732F}" name="Prior Approved: Benefits Rate %" dataDxfId="11" totalsRowDxfId="10" dataCellStyle="Normal 2"/>
    <tableColumn id="43" xr3:uid="{F0A7E138-4D7B-420B-A380-58E779DA2233}" name="Prior Approved: Benefits $" totalsRowFunction="custom" dataDxfId="9" totalsRowDxfId="8" dataCellStyle="Normal 2">
      <calculatedColumnFormula>Sch_I_SB[[#This Row],[Prior Approved: Total salary expense $]]*Sch_I_SB[[#This Row],[Prior Approved: Benefits Rate %]]</calculatedColumnFormula>
      <totalsRowFormula>SUBTOTAL(9,Sch_I_SB[Prior Approved: Benefits $])</totalsRowFormula>
    </tableColumn>
    <tableColumn id="35" xr3:uid="{B09357A0-2D6F-439D-BE5A-A5F8F5CD752E}" name="Prior Approved: Total S&amp;B $" totalsRowFunction="custom" dataDxfId="7" totalsRowDxfId="6" dataCellStyle="Normal 2">
      <calculatedColumnFormula>+Sch_I_SB[[#This Row],[Prior Approved: Total salary expense $]]+Sch_I_SB[[#This Row],[Prior Approved: Benefits $]]</calculatedColumnFormula>
      <totalsRowFormula>SUBTOTAL(9,Sch_I_SB[Prior Approved: Total S&amp;B $])</totalsRowFormula>
    </tableColumn>
    <tableColumn id="18" xr3:uid="{BBBE6D33-541A-4051-943C-F00E024564AA}" name="Net Increase (Decrease): Direct FTE" totalsRowFunction="custom" dataDxfId="5" totalsRowDxfId="4">
      <calculatedColumnFormula>IFERROR(Sch_I_SB[[#This Row],[Proposed: Direct FTE]]-Sch_I_SB[[#This Row],[Prior Approved: Direct FTE]],0)</calculatedColumnFormula>
      <totalsRowFormula>SUBTOTAL(9,Sch_I_SB[Net Increase (Decrease): Direct FTE])</totalsRowFormula>
    </tableColumn>
    <tableColumn id="19" xr3:uid="{D01A534A-375E-4BE5-B6F6-7B1FFAB8022B}" name="Net Increase (Decrease): Admin FTE" totalsRowFunction="custom" dataDxfId="3" totalsRowDxfId="2">
      <calculatedColumnFormula>IFERROR(Sch_I_SB[[#This Row],[Proposed: Admin FTE]]-Sch_I_SB[[#This Row],[Prior Approved: Admin FTE]],0)</calculatedColumnFormula>
      <totalsRowFormula>SUBTOTAL(9,Sch_I_SB[Net Increase (Decrease): Admin FTE])</totalsRowFormula>
    </tableColumn>
    <tableColumn id="22" xr3:uid="{EC8283B1-FB84-4966-B7B4-0BB717E738C6}" name="Net Increase (Decrease): Total S&amp;B" totalsRowFunction="custom" dataDxfId="1" totalsRowDxfId="0">
      <calculatedColumnFormula>IFERROR(Sch_I_SB[[#This Row],[Proposed: Total S&amp;B $]]-Sch_I_SB[[#This Row],[Prior Approved: Total S&amp;B $]],0)</calculatedColumnFormula>
      <totalsRowFormula>SUBTOTAL(9,Sch_I_SB[Net Increase (Decrease): Total S&amp;B])</totalsRowFormula>
    </tableColumn>
  </tableColumns>
  <tableStyleInfo name="Table Style 1"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2.vml"/><Relationship Id="rId7" Type="http://schemas.openxmlformats.org/officeDocument/2006/relationships/ctrlProp" Target="../ctrlProps/ctrlProp6.xml"/><Relationship Id="rId2" Type="http://schemas.openxmlformats.org/officeDocument/2006/relationships/drawing" Target="../drawings/drawing2.xml"/><Relationship Id="rId1" Type="http://schemas.openxmlformats.org/officeDocument/2006/relationships/printerSettings" Target="../printerSettings/printerSettings8.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1.xml.rels><?xml version="1.0" encoding="UTF-8" standalone="yes"?>
<Relationships xmlns="http://schemas.openxmlformats.org/package/2006/relationships"><Relationship Id="rId117" Type="http://schemas.openxmlformats.org/officeDocument/2006/relationships/ctrlProp" Target="../ctrlProps/ctrlProp121.xml"/><Relationship Id="rId671" Type="http://schemas.openxmlformats.org/officeDocument/2006/relationships/ctrlProp" Target="../ctrlProps/ctrlProp675.xml"/><Relationship Id="rId769" Type="http://schemas.openxmlformats.org/officeDocument/2006/relationships/ctrlProp" Target="../ctrlProps/ctrlProp773.xml"/><Relationship Id="rId21" Type="http://schemas.openxmlformats.org/officeDocument/2006/relationships/ctrlProp" Target="../ctrlProps/ctrlProp25.xml"/><Relationship Id="rId324" Type="http://schemas.openxmlformats.org/officeDocument/2006/relationships/ctrlProp" Target="../ctrlProps/ctrlProp328.xml"/><Relationship Id="rId531" Type="http://schemas.openxmlformats.org/officeDocument/2006/relationships/ctrlProp" Target="../ctrlProps/ctrlProp535.xml"/><Relationship Id="rId629" Type="http://schemas.openxmlformats.org/officeDocument/2006/relationships/ctrlProp" Target="../ctrlProps/ctrlProp633.xml"/><Relationship Id="rId170" Type="http://schemas.openxmlformats.org/officeDocument/2006/relationships/ctrlProp" Target="../ctrlProps/ctrlProp174.xml"/><Relationship Id="rId836" Type="http://schemas.openxmlformats.org/officeDocument/2006/relationships/ctrlProp" Target="../ctrlProps/ctrlProp840.xml"/><Relationship Id="rId268" Type="http://schemas.openxmlformats.org/officeDocument/2006/relationships/ctrlProp" Target="../ctrlProps/ctrlProp272.xml"/><Relationship Id="rId475" Type="http://schemas.openxmlformats.org/officeDocument/2006/relationships/ctrlProp" Target="../ctrlProps/ctrlProp479.xml"/><Relationship Id="rId682" Type="http://schemas.openxmlformats.org/officeDocument/2006/relationships/ctrlProp" Target="../ctrlProps/ctrlProp686.xml"/><Relationship Id="rId903" Type="http://schemas.openxmlformats.org/officeDocument/2006/relationships/ctrlProp" Target="../ctrlProps/ctrlProp907.xml"/><Relationship Id="rId32" Type="http://schemas.openxmlformats.org/officeDocument/2006/relationships/ctrlProp" Target="../ctrlProps/ctrlProp36.xml"/><Relationship Id="rId128" Type="http://schemas.openxmlformats.org/officeDocument/2006/relationships/ctrlProp" Target="../ctrlProps/ctrlProp132.xml"/><Relationship Id="rId335" Type="http://schemas.openxmlformats.org/officeDocument/2006/relationships/ctrlProp" Target="../ctrlProps/ctrlProp339.xml"/><Relationship Id="rId542" Type="http://schemas.openxmlformats.org/officeDocument/2006/relationships/ctrlProp" Target="../ctrlProps/ctrlProp546.xml"/><Relationship Id="rId181" Type="http://schemas.openxmlformats.org/officeDocument/2006/relationships/ctrlProp" Target="../ctrlProps/ctrlProp185.xml"/><Relationship Id="rId402" Type="http://schemas.openxmlformats.org/officeDocument/2006/relationships/ctrlProp" Target="../ctrlProps/ctrlProp406.xml"/><Relationship Id="rId847" Type="http://schemas.openxmlformats.org/officeDocument/2006/relationships/ctrlProp" Target="../ctrlProps/ctrlProp851.xml"/><Relationship Id="rId279" Type="http://schemas.openxmlformats.org/officeDocument/2006/relationships/ctrlProp" Target="../ctrlProps/ctrlProp283.xml"/><Relationship Id="rId486" Type="http://schemas.openxmlformats.org/officeDocument/2006/relationships/ctrlProp" Target="../ctrlProps/ctrlProp490.xml"/><Relationship Id="rId693" Type="http://schemas.openxmlformats.org/officeDocument/2006/relationships/ctrlProp" Target="../ctrlProps/ctrlProp697.xml"/><Relationship Id="rId707" Type="http://schemas.openxmlformats.org/officeDocument/2006/relationships/ctrlProp" Target="../ctrlProps/ctrlProp711.xml"/><Relationship Id="rId914" Type="http://schemas.openxmlformats.org/officeDocument/2006/relationships/ctrlProp" Target="../ctrlProps/ctrlProp918.xml"/><Relationship Id="rId43" Type="http://schemas.openxmlformats.org/officeDocument/2006/relationships/ctrlProp" Target="../ctrlProps/ctrlProp47.xml"/><Relationship Id="rId139" Type="http://schemas.openxmlformats.org/officeDocument/2006/relationships/ctrlProp" Target="../ctrlProps/ctrlProp143.xml"/><Relationship Id="rId346" Type="http://schemas.openxmlformats.org/officeDocument/2006/relationships/ctrlProp" Target="../ctrlProps/ctrlProp350.xml"/><Relationship Id="rId553" Type="http://schemas.openxmlformats.org/officeDocument/2006/relationships/ctrlProp" Target="../ctrlProps/ctrlProp557.xml"/><Relationship Id="rId760" Type="http://schemas.openxmlformats.org/officeDocument/2006/relationships/ctrlProp" Target="../ctrlProps/ctrlProp764.xml"/><Relationship Id="rId192" Type="http://schemas.openxmlformats.org/officeDocument/2006/relationships/ctrlProp" Target="../ctrlProps/ctrlProp196.xml"/><Relationship Id="rId206" Type="http://schemas.openxmlformats.org/officeDocument/2006/relationships/ctrlProp" Target="../ctrlProps/ctrlProp210.xml"/><Relationship Id="rId413" Type="http://schemas.openxmlformats.org/officeDocument/2006/relationships/ctrlProp" Target="../ctrlProps/ctrlProp417.xml"/><Relationship Id="rId858" Type="http://schemas.openxmlformats.org/officeDocument/2006/relationships/ctrlProp" Target="../ctrlProps/ctrlProp862.xml"/><Relationship Id="rId497" Type="http://schemas.openxmlformats.org/officeDocument/2006/relationships/ctrlProp" Target="../ctrlProps/ctrlProp501.xml"/><Relationship Id="rId620" Type="http://schemas.openxmlformats.org/officeDocument/2006/relationships/ctrlProp" Target="../ctrlProps/ctrlProp624.xml"/><Relationship Id="rId718" Type="http://schemas.openxmlformats.org/officeDocument/2006/relationships/ctrlProp" Target="../ctrlProps/ctrlProp722.xml"/><Relationship Id="rId925" Type="http://schemas.openxmlformats.org/officeDocument/2006/relationships/ctrlProp" Target="../ctrlProps/ctrlProp929.xml"/><Relationship Id="rId357" Type="http://schemas.openxmlformats.org/officeDocument/2006/relationships/ctrlProp" Target="../ctrlProps/ctrlProp361.xml"/><Relationship Id="rId54" Type="http://schemas.openxmlformats.org/officeDocument/2006/relationships/ctrlProp" Target="../ctrlProps/ctrlProp58.xml"/><Relationship Id="rId217" Type="http://schemas.openxmlformats.org/officeDocument/2006/relationships/ctrlProp" Target="../ctrlProps/ctrlProp221.xml"/><Relationship Id="rId564" Type="http://schemas.openxmlformats.org/officeDocument/2006/relationships/ctrlProp" Target="../ctrlProps/ctrlProp568.xml"/><Relationship Id="rId771" Type="http://schemas.openxmlformats.org/officeDocument/2006/relationships/ctrlProp" Target="../ctrlProps/ctrlProp775.xml"/><Relationship Id="rId869" Type="http://schemas.openxmlformats.org/officeDocument/2006/relationships/ctrlProp" Target="../ctrlProps/ctrlProp873.xml"/><Relationship Id="rId424" Type="http://schemas.openxmlformats.org/officeDocument/2006/relationships/ctrlProp" Target="../ctrlProps/ctrlProp428.xml"/><Relationship Id="rId631" Type="http://schemas.openxmlformats.org/officeDocument/2006/relationships/ctrlProp" Target="../ctrlProps/ctrlProp635.xml"/><Relationship Id="rId729" Type="http://schemas.openxmlformats.org/officeDocument/2006/relationships/ctrlProp" Target="../ctrlProps/ctrlProp733.xml"/><Relationship Id="rId270" Type="http://schemas.openxmlformats.org/officeDocument/2006/relationships/ctrlProp" Target="../ctrlProps/ctrlProp274.xml"/><Relationship Id="rId936" Type="http://schemas.openxmlformats.org/officeDocument/2006/relationships/ctrlProp" Target="../ctrlProps/ctrlProp940.xml"/><Relationship Id="rId65" Type="http://schemas.openxmlformats.org/officeDocument/2006/relationships/ctrlProp" Target="../ctrlProps/ctrlProp69.xml"/><Relationship Id="rId130" Type="http://schemas.openxmlformats.org/officeDocument/2006/relationships/ctrlProp" Target="../ctrlProps/ctrlProp134.xml"/><Relationship Id="rId368" Type="http://schemas.openxmlformats.org/officeDocument/2006/relationships/ctrlProp" Target="../ctrlProps/ctrlProp372.xml"/><Relationship Id="rId575" Type="http://schemas.openxmlformats.org/officeDocument/2006/relationships/ctrlProp" Target="../ctrlProps/ctrlProp579.xml"/><Relationship Id="rId782" Type="http://schemas.openxmlformats.org/officeDocument/2006/relationships/ctrlProp" Target="../ctrlProps/ctrlProp786.xml"/><Relationship Id="rId228" Type="http://schemas.openxmlformats.org/officeDocument/2006/relationships/ctrlProp" Target="../ctrlProps/ctrlProp232.xml"/><Relationship Id="rId435" Type="http://schemas.openxmlformats.org/officeDocument/2006/relationships/ctrlProp" Target="../ctrlProps/ctrlProp439.xml"/><Relationship Id="rId642" Type="http://schemas.openxmlformats.org/officeDocument/2006/relationships/ctrlProp" Target="../ctrlProps/ctrlProp646.xml"/><Relationship Id="rId281" Type="http://schemas.openxmlformats.org/officeDocument/2006/relationships/ctrlProp" Target="../ctrlProps/ctrlProp285.xml"/><Relationship Id="rId502" Type="http://schemas.openxmlformats.org/officeDocument/2006/relationships/ctrlProp" Target="../ctrlProps/ctrlProp506.xml"/><Relationship Id="rId947" Type="http://schemas.openxmlformats.org/officeDocument/2006/relationships/ctrlProp" Target="../ctrlProps/ctrlProp951.xml"/><Relationship Id="rId76" Type="http://schemas.openxmlformats.org/officeDocument/2006/relationships/ctrlProp" Target="../ctrlProps/ctrlProp80.xml"/><Relationship Id="rId141" Type="http://schemas.openxmlformats.org/officeDocument/2006/relationships/ctrlProp" Target="../ctrlProps/ctrlProp145.xml"/><Relationship Id="rId379" Type="http://schemas.openxmlformats.org/officeDocument/2006/relationships/ctrlProp" Target="../ctrlProps/ctrlProp383.xml"/><Relationship Id="rId586" Type="http://schemas.openxmlformats.org/officeDocument/2006/relationships/ctrlProp" Target="../ctrlProps/ctrlProp590.xml"/><Relationship Id="rId793" Type="http://schemas.openxmlformats.org/officeDocument/2006/relationships/ctrlProp" Target="../ctrlProps/ctrlProp797.xml"/><Relationship Id="rId807" Type="http://schemas.openxmlformats.org/officeDocument/2006/relationships/ctrlProp" Target="../ctrlProps/ctrlProp811.xml"/><Relationship Id="rId7" Type="http://schemas.openxmlformats.org/officeDocument/2006/relationships/ctrlProp" Target="../ctrlProps/ctrlProp11.xml"/><Relationship Id="rId239" Type="http://schemas.openxmlformats.org/officeDocument/2006/relationships/ctrlProp" Target="../ctrlProps/ctrlProp243.xml"/><Relationship Id="rId446" Type="http://schemas.openxmlformats.org/officeDocument/2006/relationships/ctrlProp" Target="../ctrlProps/ctrlProp450.xml"/><Relationship Id="rId653" Type="http://schemas.openxmlformats.org/officeDocument/2006/relationships/ctrlProp" Target="../ctrlProps/ctrlProp657.xml"/><Relationship Id="rId292" Type="http://schemas.openxmlformats.org/officeDocument/2006/relationships/ctrlProp" Target="../ctrlProps/ctrlProp296.xml"/><Relationship Id="rId306" Type="http://schemas.openxmlformats.org/officeDocument/2006/relationships/ctrlProp" Target="../ctrlProps/ctrlProp310.xml"/><Relationship Id="rId860" Type="http://schemas.openxmlformats.org/officeDocument/2006/relationships/ctrlProp" Target="../ctrlProps/ctrlProp864.xml"/><Relationship Id="rId958" Type="http://schemas.openxmlformats.org/officeDocument/2006/relationships/ctrlProp" Target="../ctrlProps/ctrlProp962.xml"/><Relationship Id="rId87" Type="http://schemas.openxmlformats.org/officeDocument/2006/relationships/ctrlProp" Target="../ctrlProps/ctrlProp91.xml"/><Relationship Id="rId513" Type="http://schemas.openxmlformats.org/officeDocument/2006/relationships/ctrlProp" Target="../ctrlProps/ctrlProp517.xml"/><Relationship Id="rId597" Type="http://schemas.openxmlformats.org/officeDocument/2006/relationships/ctrlProp" Target="../ctrlProps/ctrlProp601.xml"/><Relationship Id="rId720" Type="http://schemas.openxmlformats.org/officeDocument/2006/relationships/ctrlProp" Target="../ctrlProps/ctrlProp724.xml"/><Relationship Id="rId818" Type="http://schemas.openxmlformats.org/officeDocument/2006/relationships/ctrlProp" Target="../ctrlProps/ctrlProp822.xml"/><Relationship Id="rId152" Type="http://schemas.openxmlformats.org/officeDocument/2006/relationships/ctrlProp" Target="../ctrlProps/ctrlProp156.xml"/><Relationship Id="rId457" Type="http://schemas.openxmlformats.org/officeDocument/2006/relationships/ctrlProp" Target="../ctrlProps/ctrlProp461.xml"/><Relationship Id="rId664" Type="http://schemas.openxmlformats.org/officeDocument/2006/relationships/ctrlProp" Target="../ctrlProps/ctrlProp668.xml"/><Relationship Id="rId871" Type="http://schemas.openxmlformats.org/officeDocument/2006/relationships/ctrlProp" Target="../ctrlProps/ctrlProp875.xml"/><Relationship Id="rId14" Type="http://schemas.openxmlformats.org/officeDocument/2006/relationships/ctrlProp" Target="../ctrlProps/ctrlProp18.xml"/><Relationship Id="rId317" Type="http://schemas.openxmlformats.org/officeDocument/2006/relationships/ctrlProp" Target="../ctrlProps/ctrlProp321.xml"/><Relationship Id="rId524" Type="http://schemas.openxmlformats.org/officeDocument/2006/relationships/ctrlProp" Target="../ctrlProps/ctrlProp528.xml"/><Relationship Id="rId731" Type="http://schemas.openxmlformats.org/officeDocument/2006/relationships/ctrlProp" Target="../ctrlProps/ctrlProp735.xml"/><Relationship Id="rId98" Type="http://schemas.openxmlformats.org/officeDocument/2006/relationships/ctrlProp" Target="../ctrlProps/ctrlProp102.xml"/><Relationship Id="rId163" Type="http://schemas.openxmlformats.org/officeDocument/2006/relationships/ctrlProp" Target="../ctrlProps/ctrlProp167.xml"/><Relationship Id="rId370" Type="http://schemas.openxmlformats.org/officeDocument/2006/relationships/ctrlProp" Target="../ctrlProps/ctrlProp374.xml"/><Relationship Id="rId829" Type="http://schemas.openxmlformats.org/officeDocument/2006/relationships/ctrlProp" Target="../ctrlProps/ctrlProp833.xml"/><Relationship Id="rId230" Type="http://schemas.openxmlformats.org/officeDocument/2006/relationships/ctrlProp" Target="../ctrlProps/ctrlProp234.xml"/><Relationship Id="rId468" Type="http://schemas.openxmlformats.org/officeDocument/2006/relationships/ctrlProp" Target="../ctrlProps/ctrlProp472.xml"/><Relationship Id="rId675" Type="http://schemas.openxmlformats.org/officeDocument/2006/relationships/ctrlProp" Target="../ctrlProps/ctrlProp679.xml"/><Relationship Id="rId882" Type="http://schemas.openxmlformats.org/officeDocument/2006/relationships/ctrlProp" Target="../ctrlProps/ctrlProp886.xml"/><Relationship Id="rId25" Type="http://schemas.openxmlformats.org/officeDocument/2006/relationships/ctrlProp" Target="../ctrlProps/ctrlProp29.xml"/><Relationship Id="rId328" Type="http://schemas.openxmlformats.org/officeDocument/2006/relationships/ctrlProp" Target="../ctrlProps/ctrlProp332.xml"/><Relationship Id="rId535" Type="http://schemas.openxmlformats.org/officeDocument/2006/relationships/ctrlProp" Target="../ctrlProps/ctrlProp539.xml"/><Relationship Id="rId742" Type="http://schemas.openxmlformats.org/officeDocument/2006/relationships/ctrlProp" Target="../ctrlProps/ctrlProp746.xml"/><Relationship Id="rId174" Type="http://schemas.openxmlformats.org/officeDocument/2006/relationships/ctrlProp" Target="../ctrlProps/ctrlProp178.xml"/><Relationship Id="rId381" Type="http://schemas.openxmlformats.org/officeDocument/2006/relationships/ctrlProp" Target="../ctrlProps/ctrlProp385.xml"/><Relationship Id="rId602" Type="http://schemas.openxmlformats.org/officeDocument/2006/relationships/ctrlProp" Target="../ctrlProps/ctrlProp606.xml"/><Relationship Id="rId241" Type="http://schemas.openxmlformats.org/officeDocument/2006/relationships/ctrlProp" Target="../ctrlProps/ctrlProp245.xml"/><Relationship Id="rId479" Type="http://schemas.openxmlformats.org/officeDocument/2006/relationships/ctrlProp" Target="../ctrlProps/ctrlProp483.xml"/><Relationship Id="rId686" Type="http://schemas.openxmlformats.org/officeDocument/2006/relationships/ctrlProp" Target="../ctrlProps/ctrlProp690.xml"/><Relationship Id="rId893" Type="http://schemas.openxmlformats.org/officeDocument/2006/relationships/ctrlProp" Target="../ctrlProps/ctrlProp897.xml"/><Relationship Id="rId907" Type="http://schemas.openxmlformats.org/officeDocument/2006/relationships/ctrlProp" Target="../ctrlProps/ctrlProp911.xml"/><Relationship Id="rId36" Type="http://schemas.openxmlformats.org/officeDocument/2006/relationships/ctrlProp" Target="../ctrlProps/ctrlProp40.xml"/><Relationship Id="rId339" Type="http://schemas.openxmlformats.org/officeDocument/2006/relationships/ctrlProp" Target="../ctrlProps/ctrlProp343.xml"/><Relationship Id="rId546" Type="http://schemas.openxmlformats.org/officeDocument/2006/relationships/ctrlProp" Target="../ctrlProps/ctrlProp550.xml"/><Relationship Id="rId753" Type="http://schemas.openxmlformats.org/officeDocument/2006/relationships/ctrlProp" Target="../ctrlProps/ctrlProp757.xml"/><Relationship Id="rId101" Type="http://schemas.openxmlformats.org/officeDocument/2006/relationships/ctrlProp" Target="../ctrlProps/ctrlProp105.xml"/><Relationship Id="rId185" Type="http://schemas.openxmlformats.org/officeDocument/2006/relationships/ctrlProp" Target="../ctrlProps/ctrlProp189.xml"/><Relationship Id="rId406" Type="http://schemas.openxmlformats.org/officeDocument/2006/relationships/ctrlProp" Target="../ctrlProps/ctrlProp410.xml"/><Relationship Id="rId960" Type="http://schemas.openxmlformats.org/officeDocument/2006/relationships/ctrlProp" Target="../ctrlProps/ctrlProp964.xml"/><Relationship Id="rId392" Type="http://schemas.openxmlformats.org/officeDocument/2006/relationships/ctrlProp" Target="../ctrlProps/ctrlProp396.xml"/><Relationship Id="rId613" Type="http://schemas.openxmlformats.org/officeDocument/2006/relationships/ctrlProp" Target="../ctrlProps/ctrlProp617.xml"/><Relationship Id="rId697" Type="http://schemas.openxmlformats.org/officeDocument/2006/relationships/ctrlProp" Target="../ctrlProps/ctrlProp701.xml"/><Relationship Id="rId820" Type="http://schemas.openxmlformats.org/officeDocument/2006/relationships/ctrlProp" Target="../ctrlProps/ctrlProp824.xml"/><Relationship Id="rId918" Type="http://schemas.openxmlformats.org/officeDocument/2006/relationships/ctrlProp" Target="../ctrlProps/ctrlProp922.xml"/><Relationship Id="rId252" Type="http://schemas.openxmlformats.org/officeDocument/2006/relationships/ctrlProp" Target="../ctrlProps/ctrlProp256.xml"/><Relationship Id="rId47" Type="http://schemas.openxmlformats.org/officeDocument/2006/relationships/ctrlProp" Target="../ctrlProps/ctrlProp51.xml"/><Relationship Id="rId112" Type="http://schemas.openxmlformats.org/officeDocument/2006/relationships/ctrlProp" Target="../ctrlProps/ctrlProp116.xml"/><Relationship Id="rId557" Type="http://schemas.openxmlformats.org/officeDocument/2006/relationships/ctrlProp" Target="../ctrlProps/ctrlProp561.xml"/><Relationship Id="rId764" Type="http://schemas.openxmlformats.org/officeDocument/2006/relationships/ctrlProp" Target="../ctrlProps/ctrlProp768.xml"/><Relationship Id="rId196" Type="http://schemas.openxmlformats.org/officeDocument/2006/relationships/ctrlProp" Target="../ctrlProps/ctrlProp200.xml"/><Relationship Id="rId417" Type="http://schemas.openxmlformats.org/officeDocument/2006/relationships/ctrlProp" Target="../ctrlProps/ctrlProp421.xml"/><Relationship Id="rId624" Type="http://schemas.openxmlformats.org/officeDocument/2006/relationships/ctrlProp" Target="../ctrlProps/ctrlProp628.xml"/><Relationship Id="rId831" Type="http://schemas.openxmlformats.org/officeDocument/2006/relationships/ctrlProp" Target="../ctrlProps/ctrlProp835.xml"/><Relationship Id="rId263" Type="http://schemas.openxmlformats.org/officeDocument/2006/relationships/ctrlProp" Target="../ctrlProps/ctrlProp267.xml"/><Relationship Id="rId470" Type="http://schemas.openxmlformats.org/officeDocument/2006/relationships/ctrlProp" Target="../ctrlProps/ctrlProp474.xml"/><Relationship Id="rId929" Type="http://schemas.openxmlformats.org/officeDocument/2006/relationships/ctrlProp" Target="../ctrlProps/ctrlProp933.xml"/><Relationship Id="rId58" Type="http://schemas.openxmlformats.org/officeDocument/2006/relationships/ctrlProp" Target="../ctrlProps/ctrlProp62.xml"/><Relationship Id="rId123" Type="http://schemas.openxmlformats.org/officeDocument/2006/relationships/ctrlProp" Target="../ctrlProps/ctrlProp127.xml"/><Relationship Id="rId330" Type="http://schemas.openxmlformats.org/officeDocument/2006/relationships/ctrlProp" Target="../ctrlProps/ctrlProp334.xml"/><Relationship Id="rId568" Type="http://schemas.openxmlformats.org/officeDocument/2006/relationships/ctrlProp" Target="../ctrlProps/ctrlProp572.xml"/><Relationship Id="rId775" Type="http://schemas.openxmlformats.org/officeDocument/2006/relationships/ctrlProp" Target="../ctrlProps/ctrlProp779.xml"/><Relationship Id="rId428" Type="http://schemas.openxmlformats.org/officeDocument/2006/relationships/ctrlProp" Target="../ctrlProps/ctrlProp432.xml"/><Relationship Id="rId635" Type="http://schemas.openxmlformats.org/officeDocument/2006/relationships/ctrlProp" Target="../ctrlProps/ctrlProp639.xml"/><Relationship Id="rId842" Type="http://schemas.openxmlformats.org/officeDocument/2006/relationships/ctrlProp" Target="../ctrlProps/ctrlProp846.xml"/><Relationship Id="rId274" Type="http://schemas.openxmlformats.org/officeDocument/2006/relationships/ctrlProp" Target="../ctrlProps/ctrlProp278.xml"/><Relationship Id="rId481" Type="http://schemas.openxmlformats.org/officeDocument/2006/relationships/ctrlProp" Target="../ctrlProps/ctrlProp485.xml"/><Relationship Id="rId702" Type="http://schemas.openxmlformats.org/officeDocument/2006/relationships/ctrlProp" Target="../ctrlProps/ctrlProp706.xml"/><Relationship Id="rId69" Type="http://schemas.openxmlformats.org/officeDocument/2006/relationships/ctrlProp" Target="../ctrlProps/ctrlProp73.xml"/><Relationship Id="rId134" Type="http://schemas.openxmlformats.org/officeDocument/2006/relationships/ctrlProp" Target="../ctrlProps/ctrlProp138.xml"/><Relationship Id="rId579" Type="http://schemas.openxmlformats.org/officeDocument/2006/relationships/ctrlProp" Target="../ctrlProps/ctrlProp583.xml"/><Relationship Id="rId786" Type="http://schemas.openxmlformats.org/officeDocument/2006/relationships/ctrlProp" Target="../ctrlProps/ctrlProp790.xml"/><Relationship Id="rId341" Type="http://schemas.openxmlformats.org/officeDocument/2006/relationships/ctrlProp" Target="../ctrlProps/ctrlProp345.xml"/><Relationship Id="rId439" Type="http://schemas.openxmlformats.org/officeDocument/2006/relationships/ctrlProp" Target="../ctrlProps/ctrlProp443.xml"/><Relationship Id="rId646" Type="http://schemas.openxmlformats.org/officeDocument/2006/relationships/ctrlProp" Target="../ctrlProps/ctrlProp650.xml"/><Relationship Id="rId201" Type="http://schemas.openxmlformats.org/officeDocument/2006/relationships/ctrlProp" Target="../ctrlProps/ctrlProp205.xml"/><Relationship Id="rId285" Type="http://schemas.openxmlformats.org/officeDocument/2006/relationships/ctrlProp" Target="../ctrlProps/ctrlProp289.xml"/><Relationship Id="rId506" Type="http://schemas.openxmlformats.org/officeDocument/2006/relationships/ctrlProp" Target="../ctrlProps/ctrlProp510.xml"/><Relationship Id="rId853" Type="http://schemas.openxmlformats.org/officeDocument/2006/relationships/ctrlProp" Target="../ctrlProps/ctrlProp857.xml"/><Relationship Id="rId492" Type="http://schemas.openxmlformats.org/officeDocument/2006/relationships/ctrlProp" Target="../ctrlProps/ctrlProp496.xml"/><Relationship Id="rId713" Type="http://schemas.openxmlformats.org/officeDocument/2006/relationships/ctrlProp" Target="../ctrlProps/ctrlProp717.xml"/><Relationship Id="rId797" Type="http://schemas.openxmlformats.org/officeDocument/2006/relationships/ctrlProp" Target="../ctrlProps/ctrlProp801.xml"/><Relationship Id="rId920" Type="http://schemas.openxmlformats.org/officeDocument/2006/relationships/ctrlProp" Target="../ctrlProps/ctrlProp924.xml"/><Relationship Id="rId145" Type="http://schemas.openxmlformats.org/officeDocument/2006/relationships/ctrlProp" Target="../ctrlProps/ctrlProp149.xml"/><Relationship Id="rId352" Type="http://schemas.openxmlformats.org/officeDocument/2006/relationships/ctrlProp" Target="../ctrlProps/ctrlProp356.xml"/><Relationship Id="rId212" Type="http://schemas.openxmlformats.org/officeDocument/2006/relationships/ctrlProp" Target="../ctrlProps/ctrlProp216.xml"/><Relationship Id="rId657" Type="http://schemas.openxmlformats.org/officeDocument/2006/relationships/ctrlProp" Target="../ctrlProps/ctrlProp661.xml"/><Relationship Id="rId864" Type="http://schemas.openxmlformats.org/officeDocument/2006/relationships/ctrlProp" Target="../ctrlProps/ctrlProp868.xml"/><Relationship Id="rId296" Type="http://schemas.openxmlformats.org/officeDocument/2006/relationships/ctrlProp" Target="../ctrlProps/ctrlProp300.xml"/><Relationship Id="rId517" Type="http://schemas.openxmlformats.org/officeDocument/2006/relationships/ctrlProp" Target="../ctrlProps/ctrlProp521.xml"/><Relationship Id="rId724" Type="http://schemas.openxmlformats.org/officeDocument/2006/relationships/ctrlProp" Target="../ctrlProps/ctrlProp728.xml"/><Relationship Id="rId931" Type="http://schemas.openxmlformats.org/officeDocument/2006/relationships/ctrlProp" Target="../ctrlProps/ctrlProp935.xml"/><Relationship Id="rId60" Type="http://schemas.openxmlformats.org/officeDocument/2006/relationships/ctrlProp" Target="../ctrlProps/ctrlProp64.xml"/><Relationship Id="rId156" Type="http://schemas.openxmlformats.org/officeDocument/2006/relationships/ctrlProp" Target="../ctrlProps/ctrlProp160.xml"/><Relationship Id="rId363" Type="http://schemas.openxmlformats.org/officeDocument/2006/relationships/ctrlProp" Target="../ctrlProps/ctrlProp367.xml"/><Relationship Id="rId570" Type="http://schemas.openxmlformats.org/officeDocument/2006/relationships/ctrlProp" Target="../ctrlProps/ctrlProp574.xml"/><Relationship Id="rId223" Type="http://schemas.openxmlformats.org/officeDocument/2006/relationships/ctrlProp" Target="../ctrlProps/ctrlProp227.xml"/><Relationship Id="rId430" Type="http://schemas.openxmlformats.org/officeDocument/2006/relationships/ctrlProp" Target="../ctrlProps/ctrlProp434.xml"/><Relationship Id="rId668" Type="http://schemas.openxmlformats.org/officeDocument/2006/relationships/ctrlProp" Target="../ctrlProps/ctrlProp672.xml"/><Relationship Id="rId875" Type="http://schemas.openxmlformats.org/officeDocument/2006/relationships/ctrlProp" Target="../ctrlProps/ctrlProp879.xml"/><Relationship Id="rId18" Type="http://schemas.openxmlformats.org/officeDocument/2006/relationships/ctrlProp" Target="../ctrlProps/ctrlProp22.xml"/><Relationship Id="rId528" Type="http://schemas.openxmlformats.org/officeDocument/2006/relationships/ctrlProp" Target="../ctrlProps/ctrlProp532.xml"/><Relationship Id="rId735" Type="http://schemas.openxmlformats.org/officeDocument/2006/relationships/ctrlProp" Target="../ctrlProps/ctrlProp739.xml"/><Relationship Id="rId942" Type="http://schemas.openxmlformats.org/officeDocument/2006/relationships/ctrlProp" Target="../ctrlProps/ctrlProp946.xml"/><Relationship Id="rId167" Type="http://schemas.openxmlformats.org/officeDocument/2006/relationships/ctrlProp" Target="../ctrlProps/ctrlProp171.xml"/><Relationship Id="rId374" Type="http://schemas.openxmlformats.org/officeDocument/2006/relationships/ctrlProp" Target="../ctrlProps/ctrlProp378.xml"/><Relationship Id="rId581" Type="http://schemas.openxmlformats.org/officeDocument/2006/relationships/ctrlProp" Target="../ctrlProps/ctrlProp585.xml"/><Relationship Id="rId71" Type="http://schemas.openxmlformats.org/officeDocument/2006/relationships/ctrlProp" Target="../ctrlProps/ctrlProp75.xml"/><Relationship Id="rId234" Type="http://schemas.openxmlformats.org/officeDocument/2006/relationships/ctrlProp" Target="../ctrlProps/ctrlProp238.xml"/><Relationship Id="rId679" Type="http://schemas.openxmlformats.org/officeDocument/2006/relationships/ctrlProp" Target="../ctrlProps/ctrlProp683.xml"/><Relationship Id="rId802" Type="http://schemas.openxmlformats.org/officeDocument/2006/relationships/ctrlProp" Target="../ctrlProps/ctrlProp806.xml"/><Relationship Id="rId886" Type="http://schemas.openxmlformats.org/officeDocument/2006/relationships/ctrlProp" Target="../ctrlProps/ctrlProp890.xml"/><Relationship Id="rId2" Type="http://schemas.openxmlformats.org/officeDocument/2006/relationships/drawing" Target="../drawings/drawing3.xml"/><Relationship Id="rId29" Type="http://schemas.openxmlformats.org/officeDocument/2006/relationships/ctrlProp" Target="../ctrlProps/ctrlProp33.xml"/><Relationship Id="rId441" Type="http://schemas.openxmlformats.org/officeDocument/2006/relationships/ctrlProp" Target="../ctrlProps/ctrlProp445.xml"/><Relationship Id="rId539" Type="http://schemas.openxmlformats.org/officeDocument/2006/relationships/ctrlProp" Target="../ctrlProps/ctrlProp543.xml"/><Relationship Id="rId746" Type="http://schemas.openxmlformats.org/officeDocument/2006/relationships/ctrlProp" Target="../ctrlProps/ctrlProp750.xml"/><Relationship Id="rId178" Type="http://schemas.openxmlformats.org/officeDocument/2006/relationships/ctrlProp" Target="../ctrlProps/ctrlProp182.xml"/><Relationship Id="rId301" Type="http://schemas.openxmlformats.org/officeDocument/2006/relationships/ctrlProp" Target="../ctrlProps/ctrlProp305.xml"/><Relationship Id="rId953" Type="http://schemas.openxmlformats.org/officeDocument/2006/relationships/ctrlProp" Target="../ctrlProps/ctrlProp957.xml"/><Relationship Id="rId82" Type="http://schemas.openxmlformats.org/officeDocument/2006/relationships/ctrlProp" Target="../ctrlProps/ctrlProp86.xml"/><Relationship Id="rId385" Type="http://schemas.openxmlformats.org/officeDocument/2006/relationships/ctrlProp" Target="../ctrlProps/ctrlProp389.xml"/><Relationship Id="rId592" Type="http://schemas.openxmlformats.org/officeDocument/2006/relationships/ctrlProp" Target="../ctrlProps/ctrlProp596.xml"/><Relationship Id="rId606" Type="http://schemas.openxmlformats.org/officeDocument/2006/relationships/ctrlProp" Target="../ctrlProps/ctrlProp610.xml"/><Relationship Id="rId813" Type="http://schemas.openxmlformats.org/officeDocument/2006/relationships/ctrlProp" Target="../ctrlProps/ctrlProp817.xml"/><Relationship Id="rId245" Type="http://schemas.openxmlformats.org/officeDocument/2006/relationships/ctrlProp" Target="../ctrlProps/ctrlProp249.xml"/><Relationship Id="rId452" Type="http://schemas.openxmlformats.org/officeDocument/2006/relationships/ctrlProp" Target="../ctrlProps/ctrlProp456.xml"/><Relationship Id="rId897" Type="http://schemas.openxmlformats.org/officeDocument/2006/relationships/ctrlProp" Target="../ctrlProps/ctrlProp901.xml"/><Relationship Id="rId105" Type="http://schemas.openxmlformats.org/officeDocument/2006/relationships/ctrlProp" Target="../ctrlProps/ctrlProp109.xml"/><Relationship Id="rId312" Type="http://schemas.openxmlformats.org/officeDocument/2006/relationships/ctrlProp" Target="../ctrlProps/ctrlProp316.xml"/><Relationship Id="rId757" Type="http://schemas.openxmlformats.org/officeDocument/2006/relationships/ctrlProp" Target="../ctrlProps/ctrlProp761.xml"/><Relationship Id="rId93" Type="http://schemas.openxmlformats.org/officeDocument/2006/relationships/ctrlProp" Target="../ctrlProps/ctrlProp97.xml"/><Relationship Id="rId189" Type="http://schemas.openxmlformats.org/officeDocument/2006/relationships/ctrlProp" Target="../ctrlProps/ctrlProp193.xml"/><Relationship Id="rId396" Type="http://schemas.openxmlformats.org/officeDocument/2006/relationships/ctrlProp" Target="../ctrlProps/ctrlProp400.xml"/><Relationship Id="rId617" Type="http://schemas.openxmlformats.org/officeDocument/2006/relationships/ctrlProp" Target="../ctrlProps/ctrlProp621.xml"/><Relationship Id="rId824" Type="http://schemas.openxmlformats.org/officeDocument/2006/relationships/ctrlProp" Target="../ctrlProps/ctrlProp828.xml"/><Relationship Id="rId256" Type="http://schemas.openxmlformats.org/officeDocument/2006/relationships/ctrlProp" Target="../ctrlProps/ctrlProp260.xml"/><Relationship Id="rId463" Type="http://schemas.openxmlformats.org/officeDocument/2006/relationships/ctrlProp" Target="../ctrlProps/ctrlProp467.xml"/><Relationship Id="rId670" Type="http://schemas.openxmlformats.org/officeDocument/2006/relationships/ctrlProp" Target="../ctrlProps/ctrlProp674.xml"/><Relationship Id="rId116" Type="http://schemas.openxmlformats.org/officeDocument/2006/relationships/ctrlProp" Target="../ctrlProps/ctrlProp120.xml"/><Relationship Id="rId323" Type="http://schemas.openxmlformats.org/officeDocument/2006/relationships/ctrlProp" Target="../ctrlProps/ctrlProp327.xml"/><Relationship Id="rId530" Type="http://schemas.openxmlformats.org/officeDocument/2006/relationships/ctrlProp" Target="../ctrlProps/ctrlProp534.xml"/><Relationship Id="rId768" Type="http://schemas.openxmlformats.org/officeDocument/2006/relationships/ctrlProp" Target="../ctrlProps/ctrlProp772.xml"/><Relationship Id="rId20" Type="http://schemas.openxmlformats.org/officeDocument/2006/relationships/ctrlProp" Target="../ctrlProps/ctrlProp24.xml"/><Relationship Id="rId628" Type="http://schemas.openxmlformats.org/officeDocument/2006/relationships/ctrlProp" Target="../ctrlProps/ctrlProp632.xml"/><Relationship Id="rId835" Type="http://schemas.openxmlformats.org/officeDocument/2006/relationships/ctrlProp" Target="../ctrlProps/ctrlProp839.xml"/><Relationship Id="rId267" Type="http://schemas.openxmlformats.org/officeDocument/2006/relationships/ctrlProp" Target="../ctrlProps/ctrlProp271.xml"/><Relationship Id="rId474" Type="http://schemas.openxmlformats.org/officeDocument/2006/relationships/ctrlProp" Target="../ctrlProps/ctrlProp478.xml"/><Relationship Id="rId127" Type="http://schemas.openxmlformats.org/officeDocument/2006/relationships/ctrlProp" Target="../ctrlProps/ctrlProp131.xml"/><Relationship Id="rId681" Type="http://schemas.openxmlformats.org/officeDocument/2006/relationships/ctrlProp" Target="../ctrlProps/ctrlProp685.xml"/><Relationship Id="rId779" Type="http://schemas.openxmlformats.org/officeDocument/2006/relationships/ctrlProp" Target="../ctrlProps/ctrlProp783.xml"/><Relationship Id="rId902" Type="http://schemas.openxmlformats.org/officeDocument/2006/relationships/ctrlProp" Target="../ctrlProps/ctrlProp906.xml"/><Relationship Id="rId31" Type="http://schemas.openxmlformats.org/officeDocument/2006/relationships/ctrlProp" Target="../ctrlProps/ctrlProp35.xml"/><Relationship Id="rId334" Type="http://schemas.openxmlformats.org/officeDocument/2006/relationships/ctrlProp" Target="../ctrlProps/ctrlProp338.xml"/><Relationship Id="rId541" Type="http://schemas.openxmlformats.org/officeDocument/2006/relationships/ctrlProp" Target="../ctrlProps/ctrlProp545.xml"/><Relationship Id="rId639" Type="http://schemas.openxmlformats.org/officeDocument/2006/relationships/ctrlProp" Target="../ctrlProps/ctrlProp643.xml"/><Relationship Id="rId180" Type="http://schemas.openxmlformats.org/officeDocument/2006/relationships/ctrlProp" Target="../ctrlProps/ctrlProp184.xml"/><Relationship Id="rId278" Type="http://schemas.openxmlformats.org/officeDocument/2006/relationships/ctrlProp" Target="../ctrlProps/ctrlProp282.xml"/><Relationship Id="rId401" Type="http://schemas.openxmlformats.org/officeDocument/2006/relationships/ctrlProp" Target="../ctrlProps/ctrlProp405.xml"/><Relationship Id="rId846" Type="http://schemas.openxmlformats.org/officeDocument/2006/relationships/ctrlProp" Target="../ctrlProps/ctrlProp850.xml"/><Relationship Id="rId485" Type="http://schemas.openxmlformats.org/officeDocument/2006/relationships/ctrlProp" Target="../ctrlProps/ctrlProp489.xml"/><Relationship Id="rId692" Type="http://schemas.openxmlformats.org/officeDocument/2006/relationships/ctrlProp" Target="../ctrlProps/ctrlProp696.xml"/><Relationship Id="rId706" Type="http://schemas.openxmlformats.org/officeDocument/2006/relationships/ctrlProp" Target="../ctrlProps/ctrlProp710.xml"/><Relationship Id="rId913" Type="http://schemas.openxmlformats.org/officeDocument/2006/relationships/ctrlProp" Target="../ctrlProps/ctrlProp917.xml"/><Relationship Id="rId42" Type="http://schemas.openxmlformats.org/officeDocument/2006/relationships/ctrlProp" Target="../ctrlProps/ctrlProp46.xml"/><Relationship Id="rId138" Type="http://schemas.openxmlformats.org/officeDocument/2006/relationships/ctrlProp" Target="../ctrlProps/ctrlProp142.xml"/><Relationship Id="rId345" Type="http://schemas.openxmlformats.org/officeDocument/2006/relationships/ctrlProp" Target="../ctrlProps/ctrlProp349.xml"/><Relationship Id="rId552" Type="http://schemas.openxmlformats.org/officeDocument/2006/relationships/ctrlProp" Target="../ctrlProps/ctrlProp556.xml"/><Relationship Id="rId191" Type="http://schemas.openxmlformats.org/officeDocument/2006/relationships/ctrlProp" Target="../ctrlProps/ctrlProp195.xml"/><Relationship Id="rId205" Type="http://schemas.openxmlformats.org/officeDocument/2006/relationships/ctrlProp" Target="../ctrlProps/ctrlProp209.xml"/><Relationship Id="rId412" Type="http://schemas.openxmlformats.org/officeDocument/2006/relationships/ctrlProp" Target="../ctrlProps/ctrlProp416.xml"/><Relationship Id="rId857" Type="http://schemas.openxmlformats.org/officeDocument/2006/relationships/ctrlProp" Target="../ctrlProps/ctrlProp861.xml"/><Relationship Id="rId289" Type="http://schemas.openxmlformats.org/officeDocument/2006/relationships/ctrlProp" Target="../ctrlProps/ctrlProp293.xml"/><Relationship Id="rId496" Type="http://schemas.openxmlformats.org/officeDocument/2006/relationships/ctrlProp" Target="../ctrlProps/ctrlProp500.xml"/><Relationship Id="rId717" Type="http://schemas.openxmlformats.org/officeDocument/2006/relationships/ctrlProp" Target="../ctrlProps/ctrlProp721.xml"/><Relationship Id="rId924" Type="http://schemas.openxmlformats.org/officeDocument/2006/relationships/ctrlProp" Target="../ctrlProps/ctrlProp928.xml"/><Relationship Id="rId53" Type="http://schemas.openxmlformats.org/officeDocument/2006/relationships/ctrlProp" Target="../ctrlProps/ctrlProp57.xml"/><Relationship Id="rId149" Type="http://schemas.openxmlformats.org/officeDocument/2006/relationships/ctrlProp" Target="../ctrlProps/ctrlProp153.xml"/><Relationship Id="rId356" Type="http://schemas.openxmlformats.org/officeDocument/2006/relationships/ctrlProp" Target="../ctrlProps/ctrlProp360.xml"/><Relationship Id="rId563" Type="http://schemas.openxmlformats.org/officeDocument/2006/relationships/ctrlProp" Target="../ctrlProps/ctrlProp567.xml"/><Relationship Id="rId770" Type="http://schemas.openxmlformats.org/officeDocument/2006/relationships/ctrlProp" Target="../ctrlProps/ctrlProp774.xml"/><Relationship Id="rId216" Type="http://schemas.openxmlformats.org/officeDocument/2006/relationships/ctrlProp" Target="../ctrlProps/ctrlProp220.xml"/><Relationship Id="rId423" Type="http://schemas.openxmlformats.org/officeDocument/2006/relationships/ctrlProp" Target="../ctrlProps/ctrlProp427.xml"/><Relationship Id="rId868" Type="http://schemas.openxmlformats.org/officeDocument/2006/relationships/ctrlProp" Target="../ctrlProps/ctrlProp872.xml"/><Relationship Id="rId630" Type="http://schemas.openxmlformats.org/officeDocument/2006/relationships/ctrlProp" Target="../ctrlProps/ctrlProp634.xml"/><Relationship Id="rId728" Type="http://schemas.openxmlformats.org/officeDocument/2006/relationships/ctrlProp" Target="../ctrlProps/ctrlProp732.xml"/><Relationship Id="rId935" Type="http://schemas.openxmlformats.org/officeDocument/2006/relationships/ctrlProp" Target="../ctrlProps/ctrlProp939.xml"/><Relationship Id="rId64" Type="http://schemas.openxmlformats.org/officeDocument/2006/relationships/ctrlProp" Target="../ctrlProps/ctrlProp68.xml"/><Relationship Id="rId367" Type="http://schemas.openxmlformats.org/officeDocument/2006/relationships/ctrlProp" Target="../ctrlProps/ctrlProp371.xml"/><Relationship Id="rId574" Type="http://schemas.openxmlformats.org/officeDocument/2006/relationships/ctrlProp" Target="../ctrlProps/ctrlProp578.xml"/><Relationship Id="rId227" Type="http://schemas.openxmlformats.org/officeDocument/2006/relationships/ctrlProp" Target="../ctrlProps/ctrlProp231.xml"/><Relationship Id="rId781" Type="http://schemas.openxmlformats.org/officeDocument/2006/relationships/ctrlProp" Target="../ctrlProps/ctrlProp785.xml"/><Relationship Id="rId879" Type="http://schemas.openxmlformats.org/officeDocument/2006/relationships/ctrlProp" Target="../ctrlProps/ctrlProp883.xml"/><Relationship Id="rId434" Type="http://schemas.openxmlformats.org/officeDocument/2006/relationships/ctrlProp" Target="../ctrlProps/ctrlProp438.xml"/><Relationship Id="rId641" Type="http://schemas.openxmlformats.org/officeDocument/2006/relationships/ctrlProp" Target="../ctrlProps/ctrlProp645.xml"/><Relationship Id="rId739" Type="http://schemas.openxmlformats.org/officeDocument/2006/relationships/ctrlProp" Target="../ctrlProps/ctrlProp743.xml"/><Relationship Id="rId280" Type="http://schemas.openxmlformats.org/officeDocument/2006/relationships/ctrlProp" Target="../ctrlProps/ctrlProp284.xml"/><Relationship Id="rId501" Type="http://schemas.openxmlformats.org/officeDocument/2006/relationships/ctrlProp" Target="../ctrlProps/ctrlProp505.xml"/><Relationship Id="rId946" Type="http://schemas.openxmlformats.org/officeDocument/2006/relationships/ctrlProp" Target="../ctrlProps/ctrlProp950.xml"/><Relationship Id="rId75" Type="http://schemas.openxmlformats.org/officeDocument/2006/relationships/ctrlProp" Target="../ctrlProps/ctrlProp79.xml"/><Relationship Id="rId140" Type="http://schemas.openxmlformats.org/officeDocument/2006/relationships/ctrlProp" Target="../ctrlProps/ctrlProp144.xml"/><Relationship Id="rId378" Type="http://schemas.openxmlformats.org/officeDocument/2006/relationships/ctrlProp" Target="../ctrlProps/ctrlProp382.xml"/><Relationship Id="rId585" Type="http://schemas.openxmlformats.org/officeDocument/2006/relationships/ctrlProp" Target="../ctrlProps/ctrlProp589.xml"/><Relationship Id="rId792" Type="http://schemas.openxmlformats.org/officeDocument/2006/relationships/ctrlProp" Target="../ctrlProps/ctrlProp796.xml"/><Relationship Id="rId806" Type="http://schemas.openxmlformats.org/officeDocument/2006/relationships/ctrlProp" Target="../ctrlProps/ctrlProp810.xml"/><Relationship Id="rId6" Type="http://schemas.openxmlformats.org/officeDocument/2006/relationships/ctrlProp" Target="../ctrlProps/ctrlProp10.xml"/><Relationship Id="rId238" Type="http://schemas.openxmlformats.org/officeDocument/2006/relationships/ctrlProp" Target="../ctrlProps/ctrlProp242.xml"/><Relationship Id="rId445" Type="http://schemas.openxmlformats.org/officeDocument/2006/relationships/ctrlProp" Target="../ctrlProps/ctrlProp449.xml"/><Relationship Id="rId652" Type="http://schemas.openxmlformats.org/officeDocument/2006/relationships/ctrlProp" Target="../ctrlProps/ctrlProp656.xml"/><Relationship Id="rId291" Type="http://schemas.openxmlformats.org/officeDocument/2006/relationships/ctrlProp" Target="../ctrlProps/ctrlProp295.xml"/><Relationship Id="rId305" Type="http://schemas.openxmlformats.org/officeDocument/2006/relationships/ctrlProp" Target="../ctrlProps/ctrlProp309.xml"/><Relationship Id="rId512" Type="http://schemas.openxmlformats.org/officeDocument/2006/relationships/ctrlProp" Target="../ctrlProps/ctrlProp516.xml"/><Relationship Id="rId957" Type="http://schemas.openxmlformats.org/officeDocument/2006/relationships/ctrlProp" Target="../ctrlProps/ctrlProp961.xml"/><Relationship Id="rId86" Type="http://schemas.openxmlformats.org/officeDocument/2006/relationships/ctrlProp" Target="../ctrlProps/ctrlProp90.xml"/><Relationship Id="rId151" Type="http://schemas.openxmlformats.org/officeDocument/2006/relationships/ctrlProp" Target="../ctrlProps/ctrlProp155.xml"/><Relationship Id="rId389" Type="http://schemas.openxmlformats.org/officeDocument/2006/relationships/ctrlProp" Target="../ctrlProps/ctrlProp393.xml"/><Relationship Id="rId596" Type="http://schemas.openxmlformats.org/officeDocument/2006/relationships/ctrlProp" Target="../ctrlProps/ctrlProp600.xml"/><Relationship Id="rId817" Type="http://schemas.openxmlformats.org/officeDocument/2006/relationships/ctrlProp" Target="../ctrlProps/ctrlProp821.xml"/><Relationship Id="rId249" Type="http://schemas.openxmlformats.org/officeDocument/2006/relationships/ctrlProp" Target="../ctrlProps/ctrlProp253.xml"/><Relationship Id="rId456" Type="http://schemas.openxmlformats.org/officeDocument/2006/relationships/ctrlProp" Target="../ctrlProps/ctrlProp460.xml"/><Relationship Id="rId663" Type="http://schemas.openxmlformats.org/officeDocument/2006/relationships/ctrlProp" Target="../ctrlProps/ctrlProp667.xml"/><Relationship Id="rId870" Type="http://schemas.openxmlformats.org/officeDocument/2006/relationships/ctrlProp" Target="../ctrlProps/ctrlProp874.xml"/><Relationship Id="rId13" Type="http://schemas.openxmlformats.org/officeDocument/2006/relationships/ctrlProp" Target="../ctrlProps/ctrlProp17.xml"/><Relationship Id="rId109" Type="http://schemas.openxmlformats.org/officeDocument/2006/relationships/ctrlProp" Target="../ctrlProps/ctrlProp113.xml"/><Relationship Id="rId316" Type="http://schemas.openxmlformats.org/officeDocument/2006/relationships/ctrlProp" Target="../ctrlProps/ctrlProp320.xml"/><Relationship Id="rId523" Type="http://schemas.openxmlformats.org/officeDocument/2006/relationships/ctrlProp" Target="../ctrlProps/ctrlProp527.xml"/><Relationship Id="rId97" Type="http://schemas.openxmlformats.org/officeDocument/2006/relationships/ctrlProp" Target="../ctrlProps/ctrlProp101.xml"/><Relationship Id="rId730" Type="http://schemas.openxmlformats.org/officeDocument/2006/relationships/ctrlProp" Target="../ctrlProps/ctrlProp734.xml"/><Relationship Id="rId828" Type="http://schemas.openxmlformats.org/officeDocument/2006/relationships/ctrlProp" Target="../ctrlProps/ctrlProp832.xml"/><Relationship Id="rId162" Type="http://schemas.openxmlformats.org/officeDocument/2006/relationships/ctrlProp" Target="../ctrlProps/ctrlProp166.xml"/><Relationship Id="rId467" Type="http://schemas.openxmlformats.org/officeDocument/2006/relationships/ctrlProp" Target="../ctrlProps/ctrlProp471.xml"/><Relationship Id="rId674" Type="http://schemas.openxmlformats.org/officeDocument/2006/relationships/ctrlProp" Target="../ctrlProps/ctrlProp678.xml"/><Relationship Id="rId881" Type="http://schemas.openxmlformats.org/officeDocument/2006/relationships/ctrlProp" Target="../ctrlProps/ctrlProp885.xml"/><Relationship Id="rId24" Type="http://schemas.openxmlformats.org/officeDocument/2006/relationships/ctrlProp" Target="../ctrlProps/ctrlProp28.xml"/><Relationship Id="rId327" Type="http://schemas.openxmlformats.org/officeDocument/2006/relationships/ctrlProp" Target="../ctrlProps/ctrlProp331.xml"/><Relationship Id="rId534" Type="http://schemas.openxmlformats.org/officeDocument/2006/relationships/ctrlProp" Target="../ctrlProps/ctrlProp538.xml"/><Relationship Id="rId741" Type="http://schemas.openxmlformats.org/officeDocument/2006/relationships/ctrlProp" Target="../ctrlProps/ctrlProp745.xml"/><Relationship Id="rId839" Type="http://schemas.openxmlformats.org/officeDocument/2006/relationships/ctrlProp" Target="../ctrlProps/ctrlProp843.xml"/><Relationship Id="rId173" Type="http://schemas.openxmlformats.org/officeDocument/2006/relationships/ctrlProp" Target="../ctrlProps/ctrlProp177.xml"/><Relationship Id="rId380" Type="http://schemas.openxmlformats.org/officeDocument/2006/relationships/ctrlProp" Target="../ctrlProps/ctrlProp384.xml"/><Relationship Id="rId601" Type="http://schemas.openxmlformats.org/officeDocument/2006/relationships/ctrlProp" Target="../ctrlProps/ctrlProp605.xml"/><Relationship Id="rId240" Type="http://schemas.openxmlformats.org/officeDocument/2006/relationships/ctrlProp" Target="../ctrlProps/ctrlProp244.xml"/><Relationship Id="rId478" Type="http://schemas.openxmlformats.org/officeDocument/2006/relationships/ctrlProp" Target="../ctrlProps/ctrlProp482.xml"/><Relationship Id="rId685" Type="http://schemas.openxmlformats.org/officeDocument/2006/relationships/ctrlProp" Target="../ctrlProps/ctrlProp689.xml"/><Relationship Id="rId892" Type="http://schemas.openxmlformats.org/officeDocument/2006/relationships/ctrlProp" Target="../ctrlProps/ctrlProp896.xml"/><Relationship Id="rId906" Type="http://schemas.openxmlformats.org/officeDocument/2006/relationships/ctrlProp" Target="../ctrlProps/ctrlProp910.xml"/><Relationship Id="rId35" Type="http://schemas.openxmlformats.org/officeDocument/2006/relationships/ctrlProp" Target="../ctrlProps/ctrlProp39.xml"/><Relationship Id="rId100" Type="http://schemas.openxmlformats.org/officeDocument/2006/relationships/ctrlProp" Target="../ctrlProps/ctrlProp104.xml"/><Relationship Id="rId338" Type="http://schemas.openxmlformats.org/officeDocument/2006/relationships/ctrlProp" Target="../ctrlProps/ctrlProp342.xml"/><Relationship Id="rId545" Type="http://schemas.openxmlformats.org/officeDocument/2006/relationships/ctrlProp" Target="../ctrlProps/ctrlProp549.xml"/><Relationship Id="rId752" Type="http://schemas.openxmlformats.org/officeDocument/2006/relationships/ctrlProp" Target="../ctrlProps/ctrlProp756.xml"/><Relationship Id="rId184" Type="http://schemas.openxmlformats.org/officeDocument/2006/relationships/ctrlProp" Target="../ctrlProps/ctrlProp188.xml"/><Relationship Id="rId391" Type="http://schemas.openxmlformats.org/officeDocument/2006/relationships/ctrlProp" Target="../ctrlProps/ctrlProp395.xml"/><Relationship Id="rId405" Type="http://schemas.openxmlformats.org/officeDocument/2006/relationships/ctrlProp" Target="../ctrlProps/ctrlProp409.xml"/><Relationship Id="rId612" Type="http://schemas.openxmlformats.org/officeDocument/2006/relationships/ctrlProp" Target="../ctrlProps/ctrlProp616.xml"/><Relationship Id="rId251" Type="http://schemas.openxmlformats.org/officeDocument/2006/relationships/ctrlProp" Target="../ctrlProps/ctrlProp255.xml"/><Relationship Id="rId489" Type="http://schemas.openxmlformats.org/officeDocument/2006/relationships/ctrlProp" Target="../ctrlProps/ctrlProp493.xml"/><Relationship Id="rId696" Type="http://schemas.openxmlformats.org/officeDocument/2006/relationships/ctrlProp" Target="../ctrlProps/ctrlProp700.xml"/><Relationship Id="rId917" Type="http://schemas.openxmlformats.org/officeDocument/2006/relationships/ctrlProp" Target="../ctrlProps/ctrlProp921.xml"/><Relationship Id="rId46" Type="http://schemas.openxmlformats.org/officeDocument/2006/relationships/ctrlProp" Target="../ctrlProps/ctrlProp50.xml"/><Relationship Id="rId349" Type="http://schemas.openxmlformats.org/officeDocument/2006/relationships/ctrlProp" Target="../ctrlProps/ctrlProp353.xml"/><Relationship Id="rId556" Type="http://schemas.openxmlformats.org/officeDocument/2006/relationships/ctrlProp" Target="../ctrlProps/ctrlProp560.xml"/><Relationship Id="rId763" Type="http://schemas.openxmlformats.org/officeDocument/2006/relationships/ctrlProp" Target="../ctrlProps/ctrlProp767.xml"/><Relationship Id="rId111" Type="http://schemas.openxmlformats.org/officeDocument/2006/relationships/ctrlProp" Target="../ctrlProps/ctrlProp115.xml"/><Relationship Id="rId195" Type="http://schemas.openxmlformats.org/officeDocument/2006/relationships/ctrlProp" Target="../ctrlProps/ctrlProp199.xml"/><Relationship Id="rId209" Type="http://schemas.openxmlformats.org/officeDocument/2006/relationships/ctrlProp" Target="../ctrlProps/ctrlProp213.xml"/><Relationship Id="rId416" Type="http://schemas.openxmlformats.org/officeDocument/2006/relationships/ctrlProp" Target="../ctrlProps/ctrlProp420.xml"/><Relationship Id="rId623" Type="http://schemas.openxmlformats.org/officeDocument/2006/relationships/ctrlProp" Target="../ctrlProps/ctrlProp627.xml"/><Relationship Id="rId830" Type="http://schemas.openxmlformats.org/officeDocument/2006/relationships/ctrlProp" Target="../ctrlProps/ctrlProp834.xml"/><Relationship Id="rId928" Type="http://schemas.openxmlformats.org/officeDocument/2006/relationships/ctrlProp" Target="../ctrlProps/ctrlProp932.xml"/><Relationship Id="rId57" Type="http://schemas.openxmlformats.org/officeDocument/2006/relationships/ctrlProp" Target="../ctrlProps/ctrlProp61.xml"/><Relationship Id="rId262" Type="http://schemas.openxmlformats.org/officeDocument/2006/relationships/ctrlProp" Target="../ctrlProps/ctrlProp266.xml"/><Relationship Id="rId567" Type="http://schemas.openxmlformats.org/officeDocument/2006/relationships/ctrlProp" Target="../ctrlProps/ctrlProp571.xml"/><Relationship Id="rId122" Type="http://schemas.openxmlformats.org/officeDocument/2006/relationships/ctrlProp" Target="../ctrlProps/ctrlProp126.xml"/><Relationship Id="rId774" Type="http://schemas.openxmlformats.org/officeDocument/2006/relationships/ctrlProp" Target="../ctrlProps/ctrlProp778.xml"/><Relationship Id="rId427" Type="http://schemas.openxmlformats.org/officeDocument/2006/relationships/ctrlProp" Target="../ctrlProps/ctrlProp431.xml"/><Relationship Id="rId634" Type="http://schemas.openxmlformats.org/officeDocument/2006/relationships/ctrlProp" Target="../ctrlProps/ctrlProp638.xml"/><Relationship Id="rId841" Type="http://schemas.openxmlformats.org/officeDocument/2006/relationships/ctrlProp" Target="../ctrlProps/ctrlProp845.xml"/><Relationship Id="rId273" Type="http://schemas.openxmlformats.org/officeDocument/2006/relationships/ctrlProp" Target="../ctrlProps/ctrlProp277.xml"/><Relationship Id="rId480" Type="http://schemas.openxmlformats.org/officeDocument/2006/relationships/ctrlProp" Target="../ctrlProps/ctrlProp484.xml"/><Relationship Id="rId701" Type="http://schemas.openxmlformats.org/officeDocument/2006/relationships/ctrlProp" Target="../ctrlProps/ctrlProp705.xml"/><Relationship Id="rId939" Type="http://schemas.openxmlformats.org/officeDocument/2006/relationships/ctrlProp" Target="../ctrlProps/ctrlProp943.xml"/><Relationship Id="rId68" Type="http://schemas.openxmlformats.org/officeDocument/2006/relationships/ctrlProp" Target="../ctrlProps/ctrlProp72.xml"/><Relationship Id="rId133" Type="http://schemas.openxmlformats.org/officeDocument/2006/relationships/ctrlProp" Target="../ctrlProps/ctrlProp137.xml"/><Relationship Id="rId340" Type="http://schemas.openxmlformats.org/officeDocument/2006/relationships/ctrlProp" Target="../ctrlProps/ctrlProp344.xml"/><Relationship Id="rId578" Type="http://schemas.openxmlformats.org/officeDocument/2006/relationships/ctrlProp" Target="../ctrlProps/ctrlProp582.xml"/><Relationship Id="rId785" Type="http://schemas.openxmlformats.org/officeDocument/2006/relationships/ctrlProp" Target="../ctrlProps/ctrlProp789.xml"/><Relationship Id="rId200" Type="http://schemas.openxmlformats.org/officeDocument/2006/relationships/ctrlProp" Target="../ctrlProps/ctrlProp204.xml"/><Relationship Id="rId438" Type="http://schemas.openxmlformats.org/officeDocument/2006/relationships/ctrlProp" Target="../ctrlProps/ctrlProp442.xml"/><Relationship Id="rId645" Type="http://schemas.openxmlformats.org/officeDocument/2006/relationships/ctrlProp" Target="../ctrlProps/ctrlProp649.xml"/><Relationship Id="rId852" Type="http://schemas.openxmlformats.org/officeDocument/2006/relationships/ctrlProp" Target="../ctrlProps/ctrlProp856.xml"/><Relationship Id="rId284" Type="http://schemas.openxmlformats.org/officeDocument/2006/relationships/ctrlProp" Target="../ctrlProps/ctrlProp288.xml"/><Relationship Id="rId491" Type="http://schemas.openxmlformats.org/officeDocument/2006/relationships/ctrlProp" Target="../ctrlProps/ctrlProp495.xml"/><Relationship Id="rId505" Type="http://schemas.openxmlformats.org/officeDocument/2006/relationships/ctrlProp" Target="../ctrlProps/ctrlProp509.xml"/><Relationship Id="rId712" Type="http://schemas.openxmlformats.org/officeDocument/2006/relationships/ctrlProp" Target="../ctrlProps/ctrlProp716.xml"/><Relationship Id="rId79" Type="http://schemas.openxmlformats.org/officeDocument/2006/relationships/ctrlProp" Target="../ctrlProps/ctrlProp83.xml"/><Relationship Id="rId144" Type="http://schemas.openxmlformats.org/officeDocument/2006/relationships/ctrlProp" Target="../ctrlProps/ctrlProp148.xml"/><Relationship Id="rId589" Type="http://schemas.openxmlformats.org/officeDocument/2006/relationships/ctrlProp" Target="../ctrlProps/ctrlProp593.xml"/><Relationship Id="rId796" Type="http://schemas.openxmlformats.org/officeDocument/2006/relationships/ctrlProp" Target="../ctrlProps/ctrlProp800.xml"/><Relationship Id="rId351" Type="http://schemas.openxmlformats.org/officeDocument/2006/relationships/ctrlProp" Target="../ctrlProps/ctrlProp355.xml"/><Relationship Id="rId449" Type="http://schemas.openxmlformats.org/officeDocument/2006/relationships/ctrlProp" Target="../ctrlProps/ctrlProp453.xml"/><Relationship Id="rId656" Type="http://schemas.openxmlformats.org/officeDocument/2006/relationships/ctrlProp" Target="../ctrlProps/ctrlProp660.xml"/><Relationship Id="rId863" Type="http://schemas.openxmlformats.org/officeDocument/2006/relationships/ctrlProp" Target="../ctrlProps/ctrlProp867.xml"/><Relationship Id="rId211" Type="http://schemas.openxmlformats.org/officeDocument/2006/relationships/ctrlProp" Target="../ctrlProps/ctrlProp215.xml"/><Relationship Id="rId295" Type="http://schemas.openxmlformats.org/officeDocument/2006/relationships/ctrlProp" Target="../ctrlProps/ctrlProp299.xml"/><Relationship Id="rId309" Type="http://schemas.openxmlformats.org/officeDocument/2006/relationships/ctrlProp" Target="../ctrlProps/ctrlProp313.xml"/><Relationship Id="rId516" Type="http://schemas.openxmlformats.org/officeDocument/2006/relationships/ctrlProp" Target="../ctrlProps/ctrlProp520.xml"/><Relationship Id="rId723" Type="http://schemas.openxmlformats.org/officeDocument/2006/relationships/ctrlProp" Target="../ctrlProps/ctrlProp727.xml"/><Relationship Id="rId930" Type="http://schemas.openxmlformats.org/officeDocument/2006/relationships/ctrlProp" Target="../ctrlProps/ctrlProp934.xml"/><Relationship Id="rId155" Type="http://schemas.openxmlformats.org/officeDocument/2006/relationships/ctrlProp" Target="../ctrlProps/ctrlProp159.xml"/><Relationship Id="rId362" Type="http://schemas.openxmlformats.org/officeDocument/2006/relationships/ctrlProp" Target="../ctrlProps/ctrlProp366.xml"/><Relationship Id="rId222" Type="http://schemas.openxmlformats.org/officeDocument/2006/relationships/ctrlProp" Target="../ctrlProps/ctrlProp226.xml"/><Relationship Id="rId667" Type="http://schemas.openxmlformats.org/officeDocument/2006/relationships/ctrlProp" Target="../ctrlProps/ctrlProp671.xml"/><Relationship Id="rId874" Type="http://schemas.openxmlformats.org/officeDocument/2006/relationships/ctrlProp" Target="../ctrlProps/ctrlProp878.xml"/><Relationship Id="rId17" Type="http://schemas.openxmlformats.org/officeDocument/2006/relationships/ctrlProp" Target="../ctrlProps/ctrlProp21.xml"/><Relationship Id="rId527" Type="http://schemas.openxmlformats.org/officeDocument/2006/relationships/ctrlProp" Target="../ctrlProps/ctrlProp531.xml"/><Relationship Id="rId734" Type="http://schemas.openxmlformats.org/officeDocument/2006/relationships/ctrlProp" Target="../ctrlProps/ctrlProp738.xml"/><Relationship Id="rId941" Type="http://schemas.openxmlformats.org/officeDocument/2006/relationships/ctrlProp" Target="../ctrlProps/ctrlProp945.xml"/><Relationship Id="rId70" Type="http://schemas.openxmlformats.org/officeDocument/2006/relationships/ctrlProp" Target="../ctrlProps/ctrlProp74.xml"/><Relationship Id="rId166" Type="http://schemas.openxmlformats.org/officeDocument/2006/relationships/ctrlProp" Target="../ctrlProps/ctrlProp170.xml"/><Relationship Id="rId373" Type="http://schemas.openxmlformats.org/officeDocument/2006/relationships/ctrlProp" Target="../ctrlProps/ctrlProp377.xml"/><Relationship Id="rId580" Type="http://schemas.openxmlformats.org/officeDocument/2006/relationships/ctrlProp" Target="../ctrlProps/ctrlProp584.xml"/><Relationship Id="rId801" Type="http://schemas.openxmlformats.org/officeDocument/2006/relationships/ctrlProp" Target="../ctrlProps/ctrlProp805.xml"/><Relationship Id="rId1" Type="http://schemas.openxmlformats.org/officeDocument/2006/relationships/printerSettings" Target="../printerSettings/printerSettings9.bin"/><Relationship Id="rId233" Type="http://schemas.openxmlformats.org/officeDocument/2006/relationships/ctrlProp" Target="../ctrlProps/ctrlProp237.xml"/><Relationship Id="rId440" Type="http://schemas.openxmlformats.org/officeDocument/2006/relationships/ctrlProp" Target="../ctrlProps/ctrlProp444.xml"/><Relationship Id="rId678" Type="http://schemas.openxmlformats.org/officeDocument/2006/relationships/ctrlProp" Target="../ctrlProps/ctrlProp682.xml"/><Relationship Id="rId885" Type="http://schemas.openxmlformats.org/officeDocument/2006/relationships/ctrlProp" Target="../ctrlProps/ctrlProp889.xml"/><Relationship Id="rId28" Type="http://schemas.openxmlformats.org/officeDocument/2006/relationships/ctrlProp" Target="../ctrlProps/ctrlProp32.xml"/><Relationship Id="rId300" Type="http://schemas.openxmlformats.org/officeDocument/2006/relationships/ctrlProp" Target="../ctrlProps/ctrlProp304.xml"/><Relationship Id="rId538" Type="http://schemas.openxmlformats.org/officeDocument/2006/relationships/ctrlProp" Target="../ctrlProps/ctrlProp542.xml"/><Relationship Id="rId745" Type="http://schemas.openxmlformats.org/officeDocument/2006/relationships/ctrlProp" Target="../ctrlProps/ctrlProp749.xml"/><Relationship Id="rId952" Type="http://schemas.openxmlformats.org/officeDocument/2006/relationships/ctrlProp" Target="../ctrlProps/ctrlProp956.xml"/><Relationship Id="rId81" Type="http://schemas.openxmlformats.org/officeDocument/2006/relationships/ctrlProp" Target="../ctrlProps/ctrlProp85.xml"/><Relationship Id="rId177" Type="http://schemas.openxmlformats.org/officeDocument/2006/relationships/ctrlProp" Target="../ctrlProps/ctrlProp181.xml"/><Relationship Id="rId384" Type="http://schemas.openxmlformats.org/officeDocument/2006/relationships/ctrlProp" Target="../ctrlProps/ctrlProp388.xml"/><Relationship Id="rId591" Type="http://schemas.openxmlformats.org/officeDocument/2006/relationships/ctrlProp" Target="../ctrlProps/ctrlProp595.xml"/><Relationship Id="rId605" Type="http://schemas.openxmlformats.org/officeDocument/2006/relationships/ctrlProp" Target="../ctrlProps/ctrlProp609.xml"/><Relationship Id="rId812" Type="http://schemas.openxmlformats.org/officeDocument/2006/relationships/ctrlProp" Target="../ctrlProps/ctrlProp816.xml"/><Relationship Id="rId244" Type="http://schemas.openxmlformats.org/officeDocument/2006/relationships/ctrlProp" Target="../ctrlProps/ctrlProp248.xml"/><Relationship Id="rId689" Type="http://schemas.openxmlformats.org/officeDocument/2006/relationships/ctrlProp" Target="../ctrlProps/ctrlProp693.xml"/><Relationship Id="rId896" Type="http://schemas.openxmlformats.org/officeDocument/2006/relationships/ctrlProp" Target="../ctrlProps/ctrlProp900.xml"/><Relationship Id="rId39" Type="http://schemas.openxmlformats.org/officeDocument/2006/relationships/ctrlProp" Target="../ctrlProps/ctrlProp43.xml"/><Relationship Id="rId451" Type="http://schemas.openxmlformats.org/officeDocument/2006/relationships/ctrlProp" Target="../ctrlProps/ctrlProp455.xml"/><Relationship Id="rId549" Type="http://schemas.openxmlformats.org/officeDocument/2006/relationships/ctrlProp" Target="../ctrlProps/ctrlProp553.xml"/><Relationship Id="rId756" Type="http://schemas.openxmlformats.org/officeDocument/2006/relationships/ctrlProp" Target="../ctrlProps/ctrlProp760.xml"/><Relationship Id="rId50" Type="http://schemas.openxmlformats.org/officeDocument/2006/relationships/ctrlProp" Target="../ctrlProps/ctrlProp54.xml"/><Relationship Id="rId104" Type="http://schemas.openxmlformats.org/officeDocument/2006/relationships/ctrlProp" Target="../ctrlProps/ctrlProp108.xml"/><Relationship Id="rId146" Type="http://schemas.openxmlformats.org/officeDocument/2006/relationships/ctrlProp" Target="../ctrlProps/ctrlProp150.xml"/><Relationship Id="rId188" Type="http://schemas.openxmlformats.org/officeDocument/2006/relationships/ctrlProp" Target="../ctrlProps/ctrlProp192.xml"/><Relationship Id="rId311" Type="http://schemas.openxmlformats.org/officeDocument/2006/relationships/ctrlProp" Target="../ctrlProps/ctrlProp315.xml"/><Relationship Id="rId353" Type="http://schemas.openxmlformats.org/officeDocument/2006/relationships/ctrlProp" Target="../ctrlProps/ctrlProp357.xml"/><Relationship Id="rId395" Type="http://schemas.openxmlformats.org/officeDocument/2006/relationships/ctrlProp" Target="../ctrlProps/ctrlProp399.xml"/><Relationship Id="rId409" Type="http://schemas.openxmlformats.org/officeDocument/2006/relationships/ctrlProp" Target="../ctrlProps/ctrlProp413.xml"/><Relationship Id="rId560" Type="http://schemas.openxmlformats.org/officeDocument/2006/relationships/ctrlProp" Target="../ctrlProps/ctrlProp564.xml"/><Relationship Id="rId798" Type="http://schemas.openxmlformats.org/officeDocument/2006/relationships/ctrlProp" Target="../ctrlProps/ctrlProp802.xml"/><Relationship Id="rId963" Type="http://schemas.openxmlformats.org/officeDocument/2006/relationships/ctrlProp" Target="../ctrlProps/ctrlProp967.xml"/><Relationship Id="rId92" Type="http://schemas.openxmlformats.org/officeDocument/2006/relationships/ctrlProp" Target="../ctrlProps/ctrlProp96.xml"/><Relationship Id="rId213" Type="http://schemas.openxmlformats.org/officeDocument/2006/relationships/ctrlProp" Target="../ctrlProps/ctrlProp217.xml"/><Relationship Id="rId420" Type="http://schemas.openxmlformats.org/officeDocument/2006/relationships/ctrlProp" Target="../ctrlProps/ctrlProp424.xml"/><Relationship Id="rId616" Type="http://schemas.openxmlformats.org/officeDocument/2006/relationships/ctrlProp" Target="../ctrlProps/ctrlProp620.xml"/><Relationship Id="rId658" Type="http://schemas.openxmlformats.org/officeDocument/2006/relationships/ctrlProp" Target="../ctrlProps/ctrlProp662.xml"/><Relationship Id="rId823" Type="http://schemas.openxmlformats.org/officeDocument/2006/relationships/ctrlProp" Target="../ctrlProps/ctrlProp827.xml"/><Relationship Id="rId865" Type="http://schemas.openxmlformats.org/officeDocument/2006/relationships/ctrlProp" Target="../ctrlProps/ctrlProp869.xml"/><Relationship Id="rId255" Type="http://schemas.openxmlformats.org/officeDocument/2006/relationships/ctrlProp" Target="../ctrlProps/ctrlProp259.xml"/><Relationship Id="rId297" Type="http://schemas.openxmlformats.org/officeDocument/2006/relationships/ctrlProp" Target="../ctrlProps/ctrlProp301.xml"/><Relationship Id="rId462" Type="http://schemas.openxmlformats.org/officeDocument/2006/relationships/ctrlProp" Target="../ctrlProps/ctrlProp466.xml"/><Relationship Id="rId518" Type="http://schemas.openxmlformats.org/officeDocument/2006/relationships/ctrlProp" Target="../ctrlProps/ctrlProp522.xml"/><Relationship Id="rId725" Type="http://schemas.openxmlformats.org/officeDocument/2006/relationships/ctrlProp" Target="../ctrlProps/ctrlProp729.xml"/><Relationship Id="rId932" Type="http://schemas.openxmlformats.org/officeDocument/2006/relationships/ctrlProp" Target="../ctrlProps/ctrlProp936.xml"/><Relationship Id="rId115" Type="http://schemas.openxmlformats.org/officeDocument/2006/relationships/ctrlProp" Target="../ctrlProps/ctrlProp119.xml"/><Relationship Id="rId157" Type="http://schemas.openxmlformats.org/officeDocument/2006/relationships/ctrlProp" Target="../ctrlProps/ctrlProp161.xml"/><Relationship Id="rId322" Type="http://schemas.openxmlformats.org/officeDocument/2006/relationships/ctrlProp" Target="../ctrlProps/ctrlProp326.xml"/><Relationship Id="rId364" Type="http://schemas.openxmlformats.org/officeDocument/2006/relationships/ctrlProp" Target="../ctrlProps/ctrlProp368.xml"/><Relationship Id="rId767" Type="http://schemas.openxmlformats.org/officeDocument/2006/relationships/ctrlProp" Target="../ctrlProps/ctrlProp771.xml"/><Relationship Id="rId61" Type="http://schemas.openxmlformats.org/officeDocument/2006/relationships/ctrlProp" Target="../ctrlProps/ctrlProp65.xml"/><Relationship Id="rId199" Type="http://schemas.openxmlformats.org/officeDocument/2006/relationships/ctrlProp" Target="../ctrlProps/ctrlProp203.xml"/><Relationship Id="rId571" Type="http://schemas.openxmlformats.org/officeDocument/2006/relationships/ctrlProp" Target="../ctrlProps/ctrlProp575.xml"/><Relationship Id="rId627" Type="http://schemas.openxmlformats.org/officeDocument/2006/relationships/ctrlProp" Target="../ctrlProps/ctrlProp631.xml"/><Relationship Id="rId669" Type="http://schemas.openxmlformats.org/officeDocument/2006/relationships/ctrlProp" Target="../ctrlProps/ctrlProp673.xml"/><Relationship Id="rId834" Type="http://schemas.openxmlformats.org/officeDocument/2006/relationships/ctrlProp" Target="../ctrlProps/ctrlProp838.xml"/><Relationship Id="rId876" Type="http://schemas.openxmlformats.org/officeDocument/2006/relationships/ctrlProp" Target="../ctrlProps/ctrlProp880.xml"/><Relationship Id="rId19" Type="http://schemas.openxmlformats.org/officeDocument/2006/relationships/ctrlProp" Target="../ctrlProps/ctrlProp23.xml"/><Relationship Id="rId224" Type="http://schemas.openxmlformats.org/officeDocument/2006/relationships/ctrlProp" Target="../ctrlProps/ctrlProp228.xml"/><Relationship Id="rId266" Type="http://schemas.openxmlformats.org/officeDocument/2006/relationships/ctrlProp" Target="../ctrlProps/ctrlProp270.xml"/><Relationship Id="rId431" Type="http://schemas.openxmlformats.org/officeDocument/2006/relationships/ctrlProp" Target="../ctrlProps/ctrlProp435.xml"/><Relationship Id="rId473" Type="http://schemas.openxmlformats.org/officeDocument/2006/relationships/ctrlProp" Target="../ctrlProps/ctrlProp477.xml"/><Relationship Id="rId529" Type="http://schemas.openxmlformats.org/officeDocument/2006/relationships/ctrlProp" Target="../ctrlProps/ctrlProp533.xml"/><Relationship Id="rId680" Type="http://schemas.openxmlformats.org/officeDocument/2006/relationships/ctrlProp" Target="../ctrlProps/ctrlProp684.xml"/><Relationship Id="rId736" Type="http://schemas.openxmlformats.org/officeDocument/2006/relationships/ctrlProp" Target="../ctrlProps/ctrlProp740.xml"/><Relationship Id="rId901" Type="http://schemas.openxmlformats.org/officeDocument/2006/relationships/ctrlProp" Target="../ctrlProps/ctrlProp905.xml"/><Relationship Id="rId30" Type="http://schemas.openxmlformats.org/officeDocument/2006/relationships/ctrlProp" Target="../ctrlProps/ctrlProp34.xml"/><Relationship Id="rId126" Type="http://schemas.openxmlformats.org/officeDocument/2006/relationships/ctrlProp" Target="../ctrlProps/ctrlProp130.xml"/><Relationship Id="rId168" Type="http://schemas.openxmlformats.org/officeDocument/2006/relationships/ctrlProp" Target="../ctrlProps/ctrlProp172.xml"/><Relationship Id="rId333" Type="http://schemas.openxmlformats.org/officeDocument/2006/relationships/ctrlProp" Target="../ctrlProps/ctrlProp337.xml"/><Relationship Id="rId540" Type="http://schemas.openxmlformats.org/officeDocument/2006/relationships/ctrlProp" Target="../ctrlProps/ctrlProp544.xml"/><Relationship Id="rId778" Type="http://schemas.openxmlformats.org/officeDocument/2006/relationships/ctrlProp" Target="../ctrlProps/ctrlProp782.xml"/><Relationship Id="rId943" Type="http://schemas.openxmlformats.org/officeDocument/2006/relationships/ctrlProp" Target="../ctrlProps/ctrlProp947.xml"/><Relationship Id="rId72" Type="http://schemas.openxmlformats.org/officeDocument/2006/relationships/ctrlProp" Target="../ctrlProps/ctrlProp76.xml"/><Relationship Id="rId375" Type="http://schemas.openxmlformats.org/officeDocument/2006/relationships/ctrlProp" Target="../ctrlProps/ctrlProp379.xml"/><Relationship Id="rId582" Type="http://schemas.openxmlformats.org/officeDocument/2006/relationships/ctrlProp" Target="../ctrlProps/ctrlProp586.xml"/><Relationship Id="rId638" Type="http://schemas.openxmlformats.org/officeDocument/2006/relationships/ctrlProp" Target="../ctrlProps/ctrlProp642.xml"/><Relationship Id="rId803" Type="http://schemas.openxmlformats.org/officeDocument/2006/relationships/ctrlProp" Target="../ctrlProps/ctrlProp807.xml"/><Relationship Id="rId845" Type="http://schemas.openxmlformats.org/officeDocument/2006/relationships/ctrlProp" Target="../ctrlProps/ctrlProp849.xml"/><Relationship Id="rId3" Type="http://schemas.openxmlformats.org/officeDocument/2006/relationships/vmlDrawing" Target="../drawings/vmlDrawing3.vml"/><Relationship Id="rId235" Type="http://schemas.openxmlformats.org/officeDocument/2006/relationships/ctrlProp" Target="../ctrlProps/ctrlProp239.xml"/><Relationship Id="rId277" Type="http://schemas.openxmlformats.org/officeDocument/2006/relationships/ctrlProp" Target="../ctrlProps/ctrlProp281.xml"/><Relationship Id="rId400" Type="http://schemas.openxmlformats.org/officeDocument/2006/relationships/ctrlProp" Target="../ctrlProps/ctrlProp404.xml"/><Relationship Id="rId442" Type="http://schemas.openxmlformats.org/officeDocument/2006/relationships/ctrlProp" Target="../ctrlProps/ctrlProp446.xml"/><Relationship Id="rId484" Type="http://schemas.openxmlformats.org/officeDocument/2006/relationships/ctrlProp" Target="../ctrlProps/ctrlProp488.xml"/><Relationship Id="rId705" Type="http://schemas.openxmlformats.org/officeDocument/2006/relationships/ctrlProp" Target="../ctrlProps/ctrlProp709.xml"/><Relationship Id="rId887" Type="http://schemas.openxmlformats.org/officeDocument/2006/relationships/ctrlProp" Target="../ctrlProps/ctrlProp891.xml"/><Relationship Id="rId137" Type="http://schemas.openxmlformats.org/officeDocument/2006/relationships/ctrlProp" Target="../ctrlProps/ctrlProp141.xml"/><Relationship Id="rId302" Type="http://schemas.openxmlformats.org/officeDocument/2006/relationships/ctrlProp" Target="../ctrlProps/ctrlProp306.xml"/><Relationship Id="rId344" Type="http://schemas.openxmlformats.org/officeDocument/2006/relationships/ctrlProp" Target="../ctrlProps/ctrlProp348.xml"/><Relationship Id="rId691" Type="http://schemas.openxmlformats.org/officeDocument/2006/relationships/ctrlProp" Target="../ctrlProps/ctrlProp695.xml"/><Relationship Id="rId747" Type="http://schemas.openxmlformats.org/officeDocument/2006/relationships/ctrlProp" Target="../ctrlProps/ctrlProp751.xml"/><Relationship Id="rId789" Type="http://schemas.openxmlformats.org/officeDocument/2006/relationships/ctrlProp" Target="../ctrlProps/ctrlProp793.xml"/><Relationship Id="rId912" Type="http://schemas.openxmlformats.org/officeDocument/2006/relationships/ctrlProp" Target="../ctrlProps/ctrlProp916.xml"/><Relationship Id="rId954" Type="http://schemas.openxmlformats.org/officeDocument/2006/relationships/ctrlProp" Target="../ctrlProps/ctrlProp958.xml"/><Relationship Id="rId41" Type="http://schemas.openxmlformats.org/officeDocument/2006/relationships/ctrlProp" Target="../ctrlProps/ctrlProp45.xml"/><Relationship Id="rId83" Type="http://schemas.openxmlformats.org/officeDocument/2006/relationships/ctrlProp" Target="../ctrlProps/ctrlProp87.xml"/><Relationship Id="rId179" Type="http://schemas.openxmlformats.org/officeDocument/2006/relationships/ctrlProp" Target="../ctrlProps/ctrlProp183.xml"/><Relationship Id="rId386" Type="http://schemas.openxmlformats.org/officeDocument/2006/relationships/ctrlProp" Target="../ctrlProps/ctrlProp390.xml"/><Relationship Id="rId551" Type="http://schemas.openxmlformats.org/officeDocument/2006/relationships/ctrlProp" Target="../ctrlProps/ctrlProp555.xml"/><Relationship Id="rId593" Type="http://schemas.openxmlformats.org/officeDocument/2006/relationships/ctrlProp" Target="../ctrlProps/ctrlProp597.xml"/><Relationship Id="rId607" Type="http://schemas.openxmlformats.org/officeDocument/2006/relationships/ctrlProp" Target="../ctrlProps/ctrlProp611.xml"/><Relationship Id="rId649" Type="http://schemas.openxmlformats.org/officeDocument/2006/relationships/ctrlProp" Target="../ctrlProps/ctrlProp653.xml"/><Relationship Id="rId814" Type="http://schemas.openxmlformats.org/officeDocument/2006/relationships/ctrlProp" Target="../ctrlProps/ctrlProp818.xml"/><Relationship Id="rId856" Type="http://schemas.openxmlformats.org/officeDocument/2006/relationships/ctrlProp" Target="../ctrlProps/ctrlProp860.xml"/><Relationship Id="rId190" Type="http://schemas.openxmlformats.org/officeDocument/2006/relationships/ctrlProp" Target="../ctrlProps/ctrlProp194.xml"/><Relationship Id="rId204" Type="http://schemas.openxmlformats.org/officeDocument/2006/relationships/ctrlProp" Target="../ctrlProps/ctrlProp208.xml"/><Relationship Id="rId246" Type="http://schemas.openxmlformats.org/officeDocument/2006/relationships/ctrlProp" Target="../ctrlProps/ctrlProp250.xml"/><Relationship Id="rId288" Type="http://schemas.openxmlformats.org/officeDocument/2006/relationships/ctrlProp" Target="../ctrlProps/ctrlProp292.xml"/><Relationship Id="rId411" Type="http://schemas.openxmlformats.org/officeDocument/2006/relationships/ctrlProp" Target="../ctrlProps/ctrlProp415.xml"/><Relationship Id="rId453" Type="http://schemas.openxmlformats.org/officeDocument/2006/relationships/ctrlProp" Target="../ctrlProps/ctrlProp457.xml"/><Relationship Id="rId509" Type="http://schemas.openxmlformats.org/officeDocument/2006/relationships/ctrlProp" Target="../ctrlProps/ctrlProp513.xml"/><Relationship Id="rId660" Type="http://schemas.openxmlformats.org/officeDocument/2006/relationships/ctrlProp" Target="../ctrlProps/ctrlProp664.xml"/><Relationship Id="rId898" Type="http://schemas.openxmlformats.org/officeDocument/2006/relationships/ctrlProp" Target="../ctrlProps/ctrlProp902.xml"/><Relationship Id="rId106" Type="http://schemas.openxmlformats.org/officeDocument/2006/relationships/ctrlProp" Target="../ctrlProps/ctrlProp110.xml"/><Relationship Id="rId313" Type="http://schemas.openxmlformats.org/officeDocument/2006/relationships/ctrlProp" Target="../ctrlProps/ctrlProp317.xml"/><Relationship Id="rId495" Type="http://schemas.openxmlformats.org/officeDocument/2006/relationships/ctrlProp" Target="../ctrlProps/ctrlProp499.xml"/><Relationship Id="rId716" Type="http://schemas.openxmlformats.org/officeDocument/2006/relationships/ctrlProp" Target="../ctrlProps/ctrlProp720.xml"/><Relationship Id="rId758" Type="http://schemas.openxmlformats.org/officeDocument/2006/relationships/ctrlProp" Target="../ctrlProps/ctrlProp762.xml"/><Relationship Id="rId923" Type="http://schemas.openxmlformats.org/officeDocument/2006/relationships/ctrlProp" Target="../ctrlProps/ctrlProp927.xml"/><Relationship Id="rId10" Type="http://schemas.openxmlformats.org/officeDocument/2006/relationships/ctrlProp" Target="../ctrlProps/ctrlProp14.xml"/><Relationship Id="rId52" Type="http://schemas.openxmlformats.org/officeDocument/2006/relationships/ctrlProp" Target="../ctrlProps/ctrlProp56.xml"/><Relationship Id="rId94" Type="http://schemas.openxmlformats.org/officeDocument/2006/relationships/ctrlProp" Target="../ctrlProps/ctrlProp98.xml"/><Relationship Id="rId148" Type="http://schemas.openxmlformats.org/officeDocument/2006/relationships/ctrlProp" Target="../ctrlProps/ctrlProp152.xml"/><Relationship Id="rId355" Type="http://schemas.openxmlformats.org/officeDocument/2006/relationships/ctrlProp" Target="../ctrlProps/ctrlProp359.xml"/><Relationship Id="rId397" Type="http://schemas.openxmlformats.org/officeDocument/2006/relationships/ctrlProp" Target="../ctrlProps/ctrlProp401.xml"/><Relationship Id="rId520" Type="http://schemas.openxmlformats.org/officeDocument/2006/relationships/ctrlProp" Target="../ctrlProps/ctrlProp524.xml"/><Relationship Id="rId562" Type="http://schemas.openxmlformats.org/officeDocument/2006/relationships/ctrlProp" Target="../ctrlProps/ctrlProp566.xml"/><Relationship Id="rId618" Type="http://schemas.openxmlformats.org/officeDocument/2006/relationships/ctrlProp" Target="../ctrlProps/ctrlProp622.xml"/><Relationship Id="rId825" Type="http://schemas.openxmlformats.org/officeDocument/2006/relationships/ctrlProp" Target="../ctrlProps/ctrlProp829.xml"/><Relationship Id="rId215" Type="http://schemas.openxmlformats.org/officeDocument/2006/relationships/ctrlProp" Target="../ctrlProps/ctrlProp219.xml"/><Relationship Id="rId257" Type="http://schemas.openxmlformats.org/officeDocument/2006/relationships/ctrlProp" Target="../ctrlProps/ctrlProp261.xml"/><Relationship Id="rId422" Type="http://schemas.openxmlformats.org/officeDocument/2006/relationships/ctrlProp" Target="../ctrlProps/ctrlProp426.xml"/><Relationship Id="rId464" Type="http://schemas.openxmlformats.org/officeDocument/2006/relationships/ctrlProp" Target="../ctrlProps/ctrlProp468.xml"/><Relationship Id="rId867" Type="http://schemas.openxmlformats.org/officeDocument/2006/relationships/ctrlProp" Target="../ctrlProps/ctrlProp871.xml"/><Relationship Id="rId299" Type="http://schemas.openxmlformats.org/officeDocument/2006/relationships/ctrlProp" Target="../ctrlProps/ctrlProp303.xml"/><Relationship Id="rId727" Type="http://schemas.openxmlformats.org/officeDocument/2006/relationships/ctrlProp" Target="../ctrlProps/ctrlProp731.xml"/><Relationship Id="rId934" Type="http://schemas.openxmlformats.org/officeDocument/2006/relationships/ctrlProp" Target="../ctrlProps/ctrlProp938.xml"/><Relationship Id="rId63" Type="http://schemas.openxmlformats.org/officeDocument/2006/relationships/ctrlProp" Target="../ctrlProps/ctrlProp67.xml"/><Relationship Id="rId159" Type="http://schemas.openxmlformats.org/officeDocument/2006/relationships/ctrlProp" Target="../ctrlProps/ctrlProp163.xml"/><Relationship Id="rId366" Type="http://schemas.openxmlformats.org/officeDocument/2006/relationships/ctrlProp" Target="../ctrlProps/ctrlProp370.xml"/><Relationship Id="rId573" Type="http://schemas.openxmlformats.org/officeDocument/2006/relationships/ctrlProp" Target="../ctrlProps/ctrlProp577.xml"/><Relationship Id="rId780" Type="http://schemas.openxmlformats.org/officeDocument/2006/relationships/ctrlProp" Target="../ctrlProps/ctrlProp784.xml"/><Relationship Id="rId226" Type="http://schemas.openxmlformats.org/officeDocument/2006/relationships/ctrlProp" Target="../ctrlProps/ctrlProp230.xml"/><Relationship Id="rId433" Type="http://schemas.openxmlformats.org/officeDocument/2006/relationships/ctrlProp" Target="../ctrlProps/ctrlProp437.xml"/><Relationship Id="rId878" Type="http://schemas.openxmlformats.org/officeDocument/2006/relationships/ctrlProp" Target="../ctrlProps/ctrlProp882.xml"/><Relationship Id="rId640" Type="http://schemas.openxmlformats.org/officeDocument/2006/relationships/ctrlProp" Target="../ctrlProps/ctrlProp644.xml"/><Relationship Id="rId738" Type="http://schemas.openxmlformats.org/officeDocument/2006/relationships/ctrlProp" Target="../ctrlProps/ctrlProp742.xml"/><Relationship Id="rId945" Type="http://schemas.openxmlformats.org/officeDocument/2006/relationships/ctrlProp" Target="../ctrlProps/ctrlProp949.xml"/><Relationship Id="rId74" Type="http://schemas.openxmlformats.org/officeDocument/2006/relationships/ctrlProp" Target="../ctrlProps/ctrlProp78.xml"/><Relationship Id="rId377" Type="http://schemas.openxmlformats.org/officeDocument/2006/relationships/ctrlProp" Target="../ctrlProps/ctrlProp381.xml"/><Relationship Id="rId500" Type="http://schemas.openxmlformats.org/officeDocument/2006/relationships/ctrlProp" Target="../ctrlProps/ctrlProp504.xml"/><Relationship Id="rId584" Type="http://schemas.openxmlformats.org/officeDocument/2006/relationships/ctrlProp" Target="../ctrlProps/ctrlProp588.xml"/><Relationship Id="rId805" Type="http://schemas.openxmlformats.org/officeDocument/2006/relationships/ctrlProp" Target="../ctrlProps/ctrlProp809.xml"/><Relationship Id="rId5" Type="http://schemas.openxmlformats.org/officeDocument/2006/relationships/ctrlProp" Target="../ctrlProps/ctrlProp9.xml"/><Relationship Id="rId237" Type="http://schemas.openxmlformats.org/officeDocument/2006/relationships/ctrlProp" Target="../ctrlProps/ctrlProp241.xml"/><Relationship Id="rId791" Type="http://schemas.openxmlformats.org/officeDocument/2006/relationships/ctrlProp" Target="../ctrlProps/ctrlProp795.xml"/><Relationship Id="rId889" Type="http://schemas.openxmlformats.org/officeDocument/2006/relationships/ctrlProp" Target="../ctrlProps/ctrlProp893.xml"/><Relationship Id="rId444" Type="http://schemas.openxmlformats.org/officeDocument/2006/relationships/ctrlProp" Target="../ctrlProps/ctrlProp448.xml"/><Relationship Id="rId651" Type="http://schemas.openxmlformats.org/officeDocument/2006/relationships/ctrlProp" Target="../ctrlProps/ctrlProp655.xml"/><Relationship Id="rId749" Type="http://schemas.openxmlformats.org/officeDocument/2006/relationships/ctrlProp" Target="../ctrlProps/ctrlProp753.xml"/><Relationship Id="rId290" Type="http://schemas.openxmlformats.org/officeDocument/2006/relationships/ctrlProp" Target="../ctrlProps/ctrlProp294.xml"/><Relationship Id="rId304" Type="http://schemas.openxmlformats.org/officeDocument/2006/relationships/ctrlProp" Target="../ctrlProps/ctrlProp308.xml"/><Relationship Id="rId388" Type="http://schemas.openxmlformats.org/officeDocument/2006/relationships/ctrlProp" Target="../ctrlProps/ctrlProp392.xml"/><Relationship Id="rId511" Type="http://schemas.openxmlformats.org/officeDocument/2006/relationships/ctrlProp" Target="../ctrlProps/ctrlProp515.xml"/><Relationship Id="rId609" Type="http://schemas.openxmlformats.org/officeDocument/2006/relationships/ctrlProp" Target="../ctrlProps/ctrlProp613.xml"/><Relationship Id="rId956" Type="http://schemas.openxmlformats.org/officeDocument/2006/relationships/ctrlProp" Target="../ctrlProps/ctrlProp960.xml"/><Relationship Id="rId85" Type="http://schemas.openxmlformats.org/officeDocument/2006/relationships/ctrlProp" Target="../ctrlProps/ctrlProp89.xml"/><Relationship Id="rId150" Type="http://schemas.openxmlformats.org/officeDocument/2006/relationships/ctrlProp" Target="../ctrlProps/ctrlProp154.xml"/><Relationship Id="rId595" Type="http://schemas.openxmlformats.org/officeDocument/2006/relationships/ctrlProp" Target="../ctrlProps/ctrlProp599.xml"/><Relationship Id="rId816" Type="http://schemas.openxmlformats.org/officeDocument/2006/relationships/ctrlProp" Target="../ctrlProps/ctrlProp820.xml"/><Relationship Id="rId248" Type="http://schemas.openxmlformats.org/officeDocument/2006/relationships/ctrlProp" Target="../ctrlProps/ctrlProp252.xml"/><Relationship Id="rId455" Type="http://schemas.openxmlformats.org/officeDocument/2006/relationships/ctrlProp" Target="../ctrlProps/ctrlProp459.xml"/><Relationship Id="rId662" Type="http://schemas.openxmlformats.org/officeDocument/2006/relationships/ctrlProp" Target="../ctrlProps/ctrlProp666.xml"/><Relationship Id="rId12" Type="http://schemas.openxmlformats.org/officeDocument/2006/relationships/ctrlProp" Target="../ctrlProps/ctrlProp16.xml"/><Relationship Id="rId108" Type="http://schemas.openxmlformats.org/officeDocument/2006/relationships/ctrlProp" Target="../ctrlProps/ctrlProp112.xml"/><Relationship Id="rId315" Type="http://schemas.openxmlformats.org/officeDocument/2006/relationships/ctrlProp" Target="../ctrlProps/ctrlProp319.xml"/><Relationship Id="rId522" Type="http://schemas.openxmlformats.org/officeDocument/2006/relationships/ctrlProp" Target="../ctrlProps/ctrlProp526.xml"/><Relationship Id="rId96" Type="http://schemas.openxmlformats.org/officeDocument/2006/relationships/ctrlProp" Target="../ctrlProps/ctrlProp100.xml"/><Relationship Id="rId161" Type="http://schemas.openxmlformats.org/officeDocument/2006/relationships/ctrlProp" Target="../ctrlProps/ctrlProp165.xml"/><Relationship Id="rId399" Type="http://schemas.openxmlformats.org/officeDocument/2006/relationships/ctrlProp" Target="../ctrlProps/ctrlProp403.xml"/><Relationship Id="rId827" Type="http://schemas.openxmlformats.org/officeDocument/2006/relationships/ctrlProp" Target="../ctrlProps/ctrlProp831.xml"/><Relationship Id="rId259" Type="http://schemas.openxmlformats.org/officeDocument/2006/relationships/ctrlProp" Target="../ctrlProps/ctrlProp263.xml"/><Relationship Id="rId466" Type="http://schemas.openxmlformats.org/officeDocument/2006/relationships/ctrlProp" Target="../ctrlProps/ctrlProp470.xml"/><Relationship Id="rId673" Type="http://schemas.openxmlformats.org/officeDocument/2006/relationships/ctrlProp" Target="../ctrlProps/ctrlProp677.xml"/><Relationship Id="rId880" Type="http://schemas.openxmlformats.org/officeDocument/2006/relationships/ctrlProp" Target="../ctrlProps/ctrlProp884.xml"/><Relationship Id="rId23" Type="http://schemas.openxmlformats.org/officeDocument/2006/relationships/ctrlProp" Target="../ctrlProps/ctrlProp27.xml"/><Relationship Id="rId119" Type="http://schemas.openxmlformats.org/officeDocument/2006/relationships/ctrlProp" Target="../ctrlProps/ctrlProp123.xml"/><Relationship Id="rId326" Type="http://schemas.openxmlformats.org/officeDocument/2006/relationships/ctrlProp" Target="../ctrlProps/ctrlProp330.xml"/><Relationship Id="rId533" Type="http://schemas.openxmlformats.org/officeDocument/2006/relationships/ctrlProp" Target="../ctrlProps/ctrlProp537.xml"/><Relationship Id="rId740" Type="http://schemas.openxmlformats.org/officeDocument/2006/relationships/ctrlProp" Target="../ctrlProps/ctrlProp744.xml"/><Relationship Id="rId838" Type="http://schemas.openxmlformats.org/officeDocument/2006/relationships/ctrlProp" Target="../ctrlProps/ctrlProp842.xml"/><Relationship Id="rId172" Type="http://schemas.openxmlformats.org/officeDocument/2006/relationships/ctrlProp" Target="../ctrlProps/ctrlProp176.xml"/><Relationship Id="rId477" Type="http://schemas.openxmlformats.org/officeDocument/2006/relationships/ctrlProp" Target="../ctrlProps/ctrlProp481.xml"/><Relationship Id="rId600" Type="http://schemas.openxmlformats.org/officeDocument/2006/relationships/ctrlProp" Target="../ctrlProps/ctrlProp604.xml"/><Relationship Id="rId684" Type="http://schemas.openxmlformats.org/officeDocument/2006/relationships/ctrlProp" Target="../ctrlProps/ctrlProp688.xml"/><Relationship Id="rId337" Type="http://schemas.openxmlformats.org/officeDocument/2006/relationships/ctrlProp" Target="../ctrlProps/ctrlProp341.xml"/><Relationship Id="rId891" Type="http://schemas.openxmlformats.org/officeDocument/2006/relationships/ctrlProp" Target="../ctrlProps/ctrlProp895.xml"/><Relationship Id="rId905" Type="http://schemas.openxmlformats.org/officeDocument/2006/relationships/ctrlProp" Target="../ctrlProps/ctrlProp909.xml"/><Relationship Id="rId34" Type="http://schemas.openxmlformats.org/officeDocument/2006/relationships/ctrlProp" Target="../ctrlProps/ctrlProp38.xml"/><Relationship Id="rId544" Type="http://schemas.openxmlformats.org/officeDocument/2006/relationships/ctrlProp" Target="../ctrlProps/ctrlProp548.xml"/><Relationship Id="rId751" Type="http://schemas.openxmlformats.org/officeDocument/2006/relationships/ctrlProp" Target="../ctrlProps/ctrlProp755.xml"/><Relationship Id="rId849" Type="http://schemas.openxmlformats.org/officeDocument/2006/relationships/ctrlProp" Target="../ctrlProps/ctrlProp853.xml"/><Relationship Id="rId183" Type="http://schemas.openxmlformats.org/officeDocument/2006/relationships/ctrlProp" Target="../ctrlProps/ctrlProp187.xml"/><Relationship Id="rId390" Type="http://schemas.openxmlformats.org/officeDocument/2006/relationships/ctrlProp" Target="../ctrlProps/ctrlProp394.xml"/><Relationship Id="rId404" Type="http://schemas.openxmlformats.org/officeDocument/2006/relationships/ctrlProp" Target="../ctrlProps/ctrlProp408.xml"/><Relationship Id="rId611" Type="http://schemas.openxmlformats.org/officeDocument/2006/relationships/ctrlProp" Target="../ctrlProps/ctrlProp615.xml"/><Relationship Id="rId250" Type="http://schemas.openxmlformats.org/officeDocument/2006/relationships/ctrlProp" Target="../ctrlProps/ctrlProp254.xml"/><Relationship Id="rId488" Type="http://schemas.openxmlformats.org/officeDocument/2006/relationships/ctrlProp" Target="../ctrlProps/ctrlProp492.xml"/><Relationship Id="rId695" Type="http://schemas.openxmlformats.org/officeDocument/2006/relationships/ctrlProp" Target="../ctrlProps/ctrlProp699.xml"/><Relationship Id="rId709" Type="http://schemas.openxmlformats.org/officeDocument/2006/relationships/ctrlProp" Target="../ctrlProps/ctrlProp713.xml"/><Relationship Id="rId916" Type="http://schemas.openxmlformats.org/officeDocument/2006/relationships/ctrlProp" Target="../ctrlProps/ctrlProp920.xml"/><Relationship Id="rId45" Type="http://schemas.openxmlformats.org/officeDocument/2006/relationships/ctrlProp" Target="../ctrlProps/ctrlProp49.xml"/><Relationship Id="rId110" Type="http://schemas.openxmlformats.org/officeDocument/2006/relationships/ctrlProp" Target="../ctrlProps/ctrlProp114.xml"/><Relationship Id="rId348" Type="http://schemas.openxmlformats.org/officeDocument/2006/relationships/ctrlProp" Target="../ctrlProps/ctrlProp352.xml"/><Relationship Id="rId555" Type="http://schemas.openxmlformats.org/officeDocument/2006/relationships/ctrlProp" Target="../ctrlProps/ctrlProp559.xml"/><Relationship Id="rId762" Type="http://schemas.openxmlformats.org/officeDocument/2006/relationships/ctrlProp" Target="../ctrlProps/ctrlProp766.xml"/><Relationship Id="rId194" Type="http://schemas.openxmlformats.org/officeDocument/2006/relationships/ctrlProp" Target="../ctrlProps/ctrlProp198.xml"/><Relationship Id="rId208" Type="http://schemas.openxmlformats.org/officeDocument/2006/relationships/ctrlProp" Target="../ctrlProps/ctrlProp212.xml"/><Relationship Id="rId415" Type="http://schemas.openxmlformats.org/officeDocument/2006/relationships/ctrlProp" Target="../ctrlProps/ctrlProp419.xml"/><Relationship Id="rId622" Type="http://schemas.openxmlformats.org/officeDocument/2006/relationships/ctrlProp" Target="../ctrlProps/ctrlProp626.xml"/><Relationship Id="rId261" Type="http://schemas.openxmlformats.org/officeDocument/2006/relationships/ctrlProp" Target="../ctrlProps/ctrlProp265.xml"/><Relationship Id="rId499" Type="http://schemas.openxmlformats.org/officeDocument/2006/relationships/ctrlProp" Target="../ctrlProps/ctrlProp503.xml"/><Relationship Id="rId927" Type="http://schemas.openxmlformats.org/officeDocument/2006/relationships/ctrlProp" Target="../ctrlProps/ctrlProp931.xml"/><Relationship Id="rId56" Type="http://schemas.openxmlformats.org/officeDocument/2006/relationships/ctrlProp" Target="../ctrlProps/ctrlProp60.xml"/><Relationship Id="rId359" Type="http://schemas.openxmlformats.org/officeDocument/2006/relationships/ctrlProp" Target="../ctrlProps/ctrlProp363.xml"/><Relationship Id="rId566" Type="http://schemas.openxmlformats.org/officeDocument/2006/relationships/ctrlProp" Target="../ctrlProps/ctrlProp570.xml"/><Relationship Id="rId773" Type="http://schemas.openxmlformats.org/officeDocument/2006/relationships/ctrlProp" Target="../ctrlProps/ctrlProp777.xml"/><Relationship Id="rId121" Type="http://schemas.openxmlformats.org/officeDocument/2006/relationships/ctrlProp" Target="../ctrlProps/ctrlProp125.xml"/><Relationship Id="rId219" Type="http://schemas.openxmlformats.org/officeDocument/2006/relationships/ctrlProp" Target="../ctrlProps/ctrlProp223.xml"/><Relationship Id="rId426" Type="http://schemas.openxmlformats.org/officeDocument/2006/relationships/ctrlProp" Target="../ctrlProps/ctrlProp430.xml"/><Relationship Id="rId633" Type="http://schemas.openxmlformats.org/officeDocument/2006/relationships/ctrlProp" Target="../ctrlProps/ctrlProp637.xml"/><Relationship Id="rId840" Type="http://schemas.openxmlformats.org/officeDocument/2006/relationships/ctrlProp" Target="../ctrlProps/ctrlProp844.xml"/><Relationship Id="rId938" Type="http://schemas.openxmlformats.org/officeDocument/2006/relationships/ctrlProp" Target="../ctrlProps/ctrlProp942.xml"/><Relationship Id="rId67" Type="http://schemas.openxmlformats.org/officeDocument/2006/relationships/ctrlProp" Target="../ctrlProps/ctrlProp71.xml"/><Relationship Id="rId272" Type="http://schemas.openxmlformats.org/officeDocument/2006/relationships/ctrlProp" Target="../ctrlProps/ctrlProp276.xml"/><Relationship Id="rId577" Type="http://schemas.openxmlformats.org/officeDocument/2006/relationships/ctrlProp" Target="../ctrlProps/ctrlProp581.xml"/><Relationship Id="rId700" Type="http://schemas.openxmlformats.org/officeDocument/2006/relationships/ctrlProp" Target="../ctrlProps/ctrlProp704.xml"/><Relationship Id="rId132" Type="http://schemas.openxmlformats.org/officeDocument/2006/relationships/ctrlProp" Target="../ctrlProps/ctrlProp136.xml"/><Relationship Id="rId784" Type="http://schemas.openxmlformats.org/officeDocument/2006/relationships/ctrlProp" Target="../ctrlProps/ctrlProp788.xml"/><Relationship Id="rId437" Type="http://schemas.openxmlformats.org/officeDocument/2006/relationships/ctrlProp" Target="../ctrlProps/ctrlProp441.xml"/><Relationship Id="rId644" Type="http://schemas.openxmlformats.org/officeDocument/2006/relationships/ctrlProp" Target="../ctrlProps/ctrlProp648.xml"/><Relationship Id="rId851" Type="http://schemas.openxmlformats.org/officeDocument/2006/relationships/ctrlProp" Target="../ctrlProps/ctrlProp855.xml"/><Relationship Id="rId283" Type="http://schemas.openxmlformats.org/officeDocument/2006/relationships/ctrlProp" Target="../ctrlProps/ctrlProp287.xml"/><Relationship Id="rId490" Type="http://schemas.openxmlformats.org/officeDocument/2006/relationships/ctrlProp" Target="../ctrlProps/ctrlProp494.xml"/><Relationship Id="rId504" Type="http://schemas.openxmlformats.org/officeDocument/2006/relationships/ctrlProp" Target="../ctrlProps/ctrlProp508.xml"/><Relationship Id="rId711" Type="http://schemas.openxmlformats.org/officeDocument/2006/relationships/ctrlProp" Target="../ctrlProps/ctrlProp715.xml"/><Relationship Id="rId949" Type="http://schemas.openxmlformats.org/officeDocument/2006/relationships/ctrlProp" Target="../ctrlProps/ctrlProp953.xml"/><Relationship Id="rId78" Type="http://schemas.openxmlformats.org/officeDocument/2006/relationships/ctrlProp" Target="../ctrlProps/ctrlProp82.xml"/><Relationship Id="rId143" Type="http://schemas.openxmlformats.org/officeDocument/2006/relationships/ctrlProp" Target="../ctrlProps/ctrlProp147.xml"/><Relationship Id="rId350" Type="http://schemas.openxmlformats.org/officeDocument/2006/relationships/ctrlProp" Target="../ctrlProps/ctrlProp354.xml"/><Relationship Id="rId588" Type="http://schemas.openxmlformats.org/officeDocument/2006/relationships/ctrlProp" Target="../ctrlProps/ctrlProp592.xml"/><Relationship Id="rId795" Type="http://schemas.openxmlformats.org/officeDocument/2006/relationships/ctrlProp" Target="../ctrlProps/ctrlProp799.xml"/><Relationship Id="rId809" Type="http://schemas.openxmlformats.org/officeDocument/2006/relationships/ctrlProp" Target="../ctrlProps/ctrlProp813.xml"/><Relationship Id="rId9" Type="http://schemas.openxmlformats.org/officeDocument/2006/relationships/ctrlProp" Target="../ctrlProps/ctrlProp13.xml"/><Relationship Id="rId210" Type="http://schemas.openxmlformats.org/officeDocument/2006/relationships/ctrlProp" Target="../ctrlProps/ctrlProp214.xml"/><Relationship Id="rId448" Type="http://schemas.openxmlformats.org/officeDocument/2006/relationships/ctrlProp" Target="../ctrlProps/ctrlProp452.xml"/><Relationship Id="rId655" Type="http://schemas.openxmlformats.org/officeDocument/2006/relationships/ctrlProp" Target="../ctrlProps/ctrlProp659.xml"/><Relationship Id="rId862" Type="http://schemas.openxmlformats.org/officeDocument/2006/relationships/ctrlProp" Target="../ctrlProps/ctrlProp866.xml"/><Relationship Id="rId294" Type="http://schemas.openxmlformats.org/officeDocument/2006/relationships/ctrlProp" Target="../ctrlProps/ctrlProp298.xml"/><Relationship Id="rId308" Type="http://schemas.openxmlformats.org/officeDocument/2006/relationships/ctrlProp" Target="../ctrlProps/ctrlProp312.xml"/><Relationship Id="rId515" Type="http://schemas.openxmlformats.org/officeDocument/2006/relationships/ctrlProp" Target="../ctrlProps/ctrlProp519.xml"/><Relationship Id="rId722" Type="http://schemas.openxmlformats.org/officeDocument/2006/relationships/ctrlProp" Target="../ctrlProps/ctrlProp726.xml"/><Relationship Id="rId89" Type="http://schemas.openxmlformats.org/officeDocument/2006/relationships/ctrlProp" Target="../ctrlProps/ctrlProp93.xml"/><Relationship Id="rId154" Type="http://schemas.openxmlformats.org/officeDocument/2006/relationships/ctrlProp" Target="../ctrlProps/ctrlProp158.xml"/><Relationship Id="rId361" Type="http://schemas.openxmlformats.org/officeDocument/2006/relationships/ctrlProp" Target="../ctrlProps/ctrlProp365.xml"/><Relationship Id="rId599" Type="http://schemas.openxmlformats.org/officeDocument/2006/relationships/ctrlProp" Target="../ctrlProps/ctrlProp603.xml"/><Relationship Id="rId459" Type="http://schemas.openxmlformats.org/officeDocument/2006/relationships/ctrlProp" Target="../ctrlProps/ctrlProp463.xml"/><Relationship Id="rId666" Type="http://schemas.openxmlformats.org/officeDocument/2006/relationships/ctrlProp" Target="../ctrlProps/ctrlProp670.xml"/><Relationship Id="rId873" Type="http://schemas.openxmlformats.org/officeDocument/2006/relationships/ctrlProp" Target="../ctrlProps/ctrlProp877.xml"/><Relationship Id="rId16" Type="http://schemas.openxmlformats.org/officeDocument/2006/relationships/ctrlProp" Target="../ctrlProps/ctrlProp20.xml"/><Relationship Id="rId221" Type="http://schemas.openxmlformats.org/officeDocument/2006/relationships/ctrlProp" Target="../ctrlProps/ctrlProp225.xml"/><Relationship Id="rId319" Type="http://schemas.openxmlformats.org/officeDocument/2006/relationships/ctrlProp" Target="../ctrlProps/ctrlProp323.xml"/><Relationship Id="rId526" Type="http://schemas.openxmlformats.org/officeDocument/2006/relationships/ctrlProp" Target="../ctrlProps/ctrlProp530.xml"/><Relationship Id="rId733" Type="http://schemas.openxmlformats.org/officeDocument/2006/relationships/ctrlProp" Target="../ctrlProps/ctrlProp737.xml"/><Relationship Id="rId940" Type="http://schemas.openxmlformats.org/officeDocument/2006/relationships/ctrlProp" Target="../ctrlProps/ctrlProp944.xml"/><Relationship Id="rId165" Type="http://schemas.openxmlformats.org/officeDocument/2006/relationships/ctrlProp" Target="../ctrlProps/ctrlProp169.xml"/><Relationship Id="rId372" Type="http://schemas.openxmlformats.org/officeDocument/2006/relationships/ctrlProp" Target="../ctrlProps/ctrlProp376.xml"/><Relationship Id="rId677" Type="http://schemas.openxmlformats.org/officeDocument/2006/relationships/ctrlProp" Target="../ctrlProps/ctrlProp681.xml"/><Relationship Id="rId800" Type="http://schemas.openxmlformats.org/officeDocument/2006/relationships/ctrlProp" Target="../ctrlProps/ctrlProp804.xml"/><Relationship Id="rId232" Type="http://schemas.openxmlformats.org/officeDocument/2006/relationships/ctrlProp" Target="../ctrlProps/ctrlProp236.xml"/><Relationship Id="rId884" Type="http://schemas.openxmlformats.org/officeDocument/2006/relationships/ctrlProp" Target="../ctrlProps/ctrlProp888.xml"/><Relationship Id="rId27" Type="http://schemas.openxmlformats.org/officeDocument/2006/relationships/ctrlProp" Target="../ctrlProps/ctrlProp31.xml"/><Relationship Id="rId537" Type="http://schemas.openxmlformats.org/officeDocument/2006/relationships/ctrlProp" Target="../ctrlProps/ctrlProp541.xml"/><Relationship Id="rId744" Type="http://schemas.openxmlformats.org/officeDocument/2006/relationships/ctrlProp" Target="../ctrlProps/ctrlProp748.xml"/><Relationship Id="rId951" Type="http://schemas.openxmlformats.org/officeDocument/2006/relationships/ctrlProp" Target="../ctrlProps/ctrlProp955.xml"/><Relationship Id="rId80" Type="http://schemas.openxmlformats.org/officeDocument/2006/relationships/ctrlProp" Target="../ctrlProps/ctrlProp84.xml"/><Relationship Id="rId176" Type="http://schemas.openxmlformats.org/officeDocument/2006/relationships/ctrlProp" Target="../ctrlProps/ctrlProp180.xml"/><Relationship Id="rId383" Type="http://schemas.openxmlformats.org/officeDocument/2006/relationships/ctrlProp" Target="../ctrlProps/ctrlProp387.xml"/><Relationship Id="rId590" Type="http://schemas.openxmlformats.org/officeDocument/2006/relationships/ctrlProp" Target="../ctrlProps/ctrlProp594.xml"/><Relationship Id="rId604" Type="http://schemas.openxmlformats.org/officeDocument/2006/relationships/ctrlProp" Target="../ctrlProps/ctrlProp608.xml"/><Relationship Id="rId811" Type="http://schemas.openxmlformats.org/officeDocument/2006/relationships/ctrlProp" Target="../ctrlProps/ctrlProp815.xml"/><Relationship Id="rId243" Type="http://schemas.openxmlformats.org/officeDocument/2006/relationships/ctrlProp" Target="../ctrlProps/ctrlProp247.xml"/><Relationship Id="rId450" Type="http://schemas.openxmlformats.org/officeDocument/2006/relationships/ctrlProp" Target="../ctrlProps/ctrlProp454.xml"/><Relationship Id="rId688" Type="http://schemas.openxmlformats.org/officeDocument/2006/relationships/ctrlProp" Target="../ctrlProps/ctrlProp692.xml"/><Relationship Id="rId895" Type="http://schemas.openxmlformats.org/officeDocument/2006/relationships/ctrlProp" Target="../ctrlProps/ctrlProp899.xml"/><Relationship Id="rId909" Type="http://schemas.openxmlformats.org/officeDocument/2006/relationships/ctrlProp" Target="../ctrlProps/ctrlProp913.xml"/><Relationship Id="rId38" Type="http://schemas.openxmlformats.org/officeDocument/2006/relationships/ctrlProp" Target="../ctrlProps/ctrlProp42.xml"/><Relationship Id="rId103" Type="http://schemas.openxmlformats.org/officeDocument/2006/relationships/ctrlProp" Target="../ctrlProps/ctrlProp107.xml"/><Relationship Id="rId310" Type="http://schemas.openxmlformats.org/officeDocument/2006/relationships/ctrlProp" Target="../ctrlProps/ctrlProp314.xml"/><Relationship Id="rId548" Type="http://schemas.openxmlformats.org/officeDocument/2006/relationships/ctrlProp" Target="../ctrlProps/ctrlProp552.xml"/><Relationship Id="rId755" Type="http://schemas.openxmlformats.org/officeDocument/2006/relationships/ctrlProp" Target="../ctrlProps/ctrlProp759.xml"/><Relationship Id="rId962" Type="http://schemas.openxmlformats.org/officeDocument/2006/relationships/ctrlProp" Target="../ctrlProps/ctrlProp966.xml"/><Relationship Id="rId91" Type="http://schemas.openxmlformats.org/officeDocument/2006/relationships/ctrlProp" Target="../ctrlProps/ctrlProp95.xml"/><Relationship Id="rId187" Type="http://schemas.openxmlformats.org/officeDocument/2006/relationships/ctrlProp" Target="../ctrlProps/ctrlProp191.xml"/><Relationship Id="rId394" Type="http://schemas.openxmlformats.org/officeDocument/2006/relationships/ctrlProp" Target="../ctrlProps/ctrlProp398.xml"/><Relationship Id="rId408" Type="http://schemas.openxmlformats.org/officeDocument/2006/relationships/ctrlProp" Target="../ctrlProps/ctrlProp412.xml"/><Relationship Id="rId615" Type="http://schemas.openxmlformats.org/officeDocument/2006/relationships/ctrlProp" Target="../ctrlProps/ctrlProp619.xml"/><Relationship Id="rId822" Type="http://schemas.openxmlformats.org/officeDocument/2006/relationships/ctrlProp" Target="../ctrlProps/ctrlProp826.xml"/><Relationship Id="rId254" Type="http://schemas.openxmlformats.org/officeDocument/2006/relationships/ctrlProp" Target="../ctrlProps/ctrlProp258.xml"/><Relationship Id="rId699" Type="http://schemas.openxmlformats.org/officeDocument/2006/relationships/ctrlProp" Target="../ctrlProps/ctrlProp703.xml"/><Relationship Id="rId49" Type="http://schemas.openxmlformats.org/officeDocument/2006/relationships/ctrlProp" Target="../ctrlProps/ctrlProp53.xml"/><Relationship Id="rId114" Type="http://schemas.openxmlformats.org/officeDocument/2006/relationships/ctrlProp" Target="../ctrlProps/ctrlProp118.xml"/><Relationship Id="rId461" Type="http://schemas.openxmlformats.org/officeDocument/2006/relationships/ctrlProp" Target="../ctrlProps/ctrlProp465.xml"/><Relationship Id="rId559" Type="http://schemas.openxmlformats.org/officeDocument/2006/relationships/ctrlProp" Target="../ctrlProps/ctrlProp563.xml"/><Relationship Id="rId766" Type="http://schemas.openxmlformats.org/officeDocument/2006/relationships/ctrlProp" Target="../ctrlProps/ctrlProp770.xml"/><Relationship Id="rId198" Type="http://schemas.openxmlformats.org/officeDocument/2006/relationships/ctrlProp" Target="../ctrlProps/ctrlProp202.xml"/><Relationship Id="rId321" Type="http://schemas.openxmlformats.org/officeDocument/2006/relationships/ctrlProp" Target="../ctrlProps/ctrlProp325.xml"/><Relationship Id="rId419" Type="http://schemas.openxmlformats.org/officeDocument/2006/relationships/ctrlProp" Target="../ctrlProps/ctrlProp423.xml"/><Relationship Id="rId626" Type="http://schemas.openxmlformats.org/officeDocument/2006/relationships/ctrlProp" Target="../ctrlProps/ctrlProp630.xml"/><Relationship Id="rId833" Type="http://schemas.openxmlformats.org/officeDocument/2006/relationships/ctrlProp" Target="../ctrlProps/ctrlProp837.xml"/><Relationship Id="rId265" Type="http://schemas.openxmlformats.org/officeDocument/2006/relationships/ctrlProp" Target="../ctrlProps/ctrlProp269.xml"/><Relationship Id="rId472" Type="http://schemas.openxmlformats.org/officeDocument/2006/relationships/ctrlProp" Target="../ctrlProps/ctrlProp476.xml"/><Relationship Id="rId900" Type="http://schemas.openxmlformats.org/officeDocument/2006/relationships/ctrlProp" Target="../ctrlProps/ctrlProp904.xml"/><Relationship Id="rId125" Type="http://schemas.openxmlformats.org/officeDocument/2006/relationships/ctrlProp" Target="../ctrlProps/ctrlProp129.xml"/><Relationship Id="rId332" Type="http://schemas.openxmlformats.org/officeDocument/2006/relationships/ctrlProp" Target="../ctrlProps/ctrlProp336.xml"/><Relationship Id="rId777" Type="http://schemas.openxmlformats.org/officeDocument/2006/relationships/ctrlProp" Target="../ctrlProps/ctrlProp781.xml"/><Relationship Id="rId637" Type="http://schemas.openxmlformats.org/officeDocument/2006/relationships/ctrlProp" Target="../ctrlProps/ctrlProp641.xml"/><Relationship Id="rId844" Type="http://schemas.openxmlformats.org/officeDocument/2006/relationships/ctrlProp" Target="../ctrlProps/ctrlProp848.xml"/><Relationship Id="rId276" Type="http://schemas.openxmlformats.org/officeDocument/2006/relationships/ctrlProp" Target="../ctrlProps/ctrlProp280.xml"/><Relationship Id="rId483" Type="http://schemas.openxmlformats.org/officeDocument/2006/relationships/ctrlProp" Target="../ctrlProps/ctrlProp487.xml"/><Relationship Id="rId690" Type="http://schemas.openxmlformats.org/officeDocument/2006/relationships/ctrlProp" Target="../ctrlProps/ctrlProp694.xml"/><Relationship Id="rId704" Type="http://schemas.openxmlformats.org/officeDocument/2006/relationships/ctrlProp" Target="../ctrlProps/ctrlProp708.xml"/><Relationship Id="rId911" Type="http://schemas.openxmlformats.org/officeDocument/2006/relationships/ctrlProp" Target="../ctrlProps/ctrlProp915.xml"/><Relationship Id="rId40" Type="http://schemas.openxmlformats.org/officeDocument/2006/relationships/ctrlProp" Target="../ctrlProps/ctrlProp44.xml"/><Relationship Id="rId136" Type="http://schemas.openxmlformats.org/officeDocument/2006/relationships/ctrlProp" Target="../ctrlProps/ctrlProp140.xml"/><Relationship Id="rId343" Type="http://schemas.openxmlformats.org/officeDocument/2006/relationships/ctrlProp" Target="../ctrlProps/ctrlProp347.xml"/><Relationship Id="rId550" Type="http://schemas.openxmlformats.org/officeDocument/2006/relationships/ctrlProp" Target="../ctrlProps/ctrlProp554.xml"/><Relationship Id="rId788" Type="http://schemas.openxmlformats.org/officeDocument/2006/relationships/ctrlProp" Target="../ctrlProps/ctrlProp792.xml"/><Relationship Id="rId203" Type="http://schemas.openxmlformats.org/officeDocument/2006/relationships/ctrlProp" Target="../ctrlProps/ctrlProp207.xml"/><Relationship Id="rId648" Type="http://schemas.openxmlformats.org/officeDocument/2006/relationships/ctrlProp" Target="../ctrlProps/ctrlProp652.xml"/><Relationship Id="rId855" Type="http://schemas.openxmlformats.org/officeDocument/2006/relationships/ctrlProp" Target="../ctrlProps/ctrlProp859.xml"/><Relationship Id="rId287" Type="http://schemas.openxmlformats.org/officeDocument/2006/relationships/ctrlProp" Target="../ctrlProps/ctrlProp291.xml"/><Relationship Id="rId410" Type="http://schemas.openxmlformats.org/officeDocument/2006/relationships/ctrlProp" Target="../ctrlProps/ctrlProp414.xml"/><Relationship Id="rId494" Type="http://schemas.openxmlformats.org/officeDocument/2006/relationships/ctrlProp" Target="../ctrlProps/ctrlProp498.xml"/><Relationship Id="rId508" Type="http://schemas.openxmlformats.org/officeDocument/2006/relationships/ctrlProp" Target="../ctrlProps/ctrlProp512.xml"/><Relationship Id="rId715" Type="http://schemas.openxmlformats.org/officeDocument/2006/relationships/ctrlProp" Target="../ctrlProps/ctrlProp719.xml"/><Relationship Id="rId922" Type="http://schemas.openxmlformats.org/officeDocument/2006/relationships/ctrlProp" Target="../ctrlProps/ctrlProp926.xml"/><Relationship Id="rId147" Type="http://schemas.openxmlformats.org/officeDocument/2006/relationships/ctrlProp" Target="../ctrlProps/ctrlProp151.xml"/><Relationship Id="rId354" Type="http://schemas.openxmlformats.org/officeDocument/2006/relationships/ctrlProp" Target="../ctrlProps/ctrlProp358.xml"/><Relationship Id="rId799" Type="http://schemas.openxmlformats.org/officeDocument/2006/relationships/ctrlProp" Target="../ctrlProps/ctrlProp803.xml"/><Relationship Id="rId51" Type="http://schemas.openxmlformats.org/officeDocument/2006/relationships/ctrlProp" Target="../ctrlProps/ctrlProp55.xml"/><Relationship Id="rId561" Type="http://schemas.openxmlformats.org/officeDocument/2006/relationships/ctrlProp" Target="../ctrlProps/ctrlProp565.xml"/><Relationship Id="rId659" Type="http://schemas.openxmlformats.org/officeDocument/2006/relationships/ctrlProp" Target="../ctrlProps/ctrlProp663.xml"/><Relationship Id="rId866" Type="http://schemas.openxmlformats.org/officeDocument/2006/relationships/ctrlProp" Target="../ctrlProps/ctrlProp870.xml"/><Relationship Id="rId214" Type="http://schemas.openxmlformats.org/officeDocument/2006/relationships/ctrlProp" Target="../ctrlProps/ctrlProp218.xml"/><Relationship Id="rId298" Type="http://schemas.openxmlformats.org/officeDocument/2006/relationships/ctrlProp" Target="../ctrlProps/ctrlProp302.xml"/><Relationship Id="rId421" Type="http://schemas.openxmlformats.org/officeDocument/2006/relationships/ctrlProp" Target="../ctrlProps/ctrlProp425.xml"/><Relationship Id="rId519" Type="http://schemas.openxmlformats.org/officeDocument/2006/relationships/ctrlProp" Target="../ctrlProps/ctrlProp523.xml"/><Relationship Id="rId158" Type="http://schemas.openxmlformats.org/officeDocument/2006/relationships/ctrlProp" Target="../ctrlProps/ctrlProp162.xml"/><Relationship Id="rId726" Type="http://schemas.openxmlformats.org/officeDocument/2006/relationships/ctrlProp" Target="../ctrlProps/ctrlProp730.xml"/><Relationship Id="rId933" Type="http://schemas.openxmlformats.org/officeDocument/2006/relationships/ctrlProp" Target="../ctrlProps/ctrlProp937.xml"/><Relationship Id="rId62" Type="http://schemas.openxmlformats.org/officeDocument/2006/relationships/ctrlProp" Target="../ctrlProps/ctrlProp66.xml"/><Relationship Id="rId365" Type="http://schemas.openxmlformats.org/officeDocument/2006/relationships/ctrlProp" Target="../ctrlProps/ctrlProp369.xml"/><Relationship Id="rId572" Type="http://schemas.openxmlformats.org/officeDocument/2006/relationships/ctrlProp" Target="../ctrlProps/ctrlProp576.xml"/><Relationship Id="rId225" Type="http://schemas.openxmlformats.org/officeDocument/2006/relationships/ctrlProp" Target="../ctrlProps/ctrlProp229.xml"/><Relationship Id="rId432" Type="http://schemas.openxmlformats.org/officeDocument/2006/relationships/ctrlProp" Target="../ctrlProps/ctrlProp436.xml"/><Relationship Id="rId877" Type="http://schemas.openxmlformats.org/officeDocument/2006/relationships/ctrlProp" Target="../ctrlProps/ctrlProp881.xml"/><Relationship Id="rId737" Type="http://schemas.openxmlformats.org/officeDocument/2006/relationships/ctrlProp" Target="../ctrlProps/ctrlProp741.xml"/><Relationship Id="rId944" Type="http://schemas.openxmlformats.org/officeDocument/2006/relationships/ctrlProp" Target="../ctrlProps/ctrlProp948.xml"/><Relationship Id="rId73" Type="http://schemas.openxmlformats.org/officeDocument/2006/relationships/ctrlProp" Target="../ctrlProps/ctrlProp77.xml"/><Relationship Id="rId169" Type="http://schemas.openxmlformats.org/officeDocument/2006/relationships/ctrlProp" Target="../ctrlProps/ctrlProp173.xml"/><Relationship Id="rId376" Type="http://schemas.openxmlformats.org/officeDocument/2006/relationships/ctrlProp" Target="../ctrlProps/ctrlProp380.xml"/><Relationship Id="rId583" Type="http://schemas.openxmlformats.org/officeDocument/2006/relationships/ctrlProp" Target="../ctrlProps/ctrlProp587.xml"/><Relationship Id="rId790" Type="http://schemas.openxmlformats.org/officeDocument/2006/relationships/ctrlProp" Target="../ctrlProps/ctrlProp794.xml"/><Relationship Id="rId804" Type="http://schemas.openxmlformats.org/officeDocument/2006/relationships/ctrlProp" Target="../ctrlProps/ctrlProp808.xml"/><Relationship Id="rId4" Type="http://schemas.openxmlformats.org/officeDocument/2006/relationships/ctrlProp" Target="../ctrlProps/ctrlProp8.xml"/><Relationship Id="rId236" Type="http://schemas.openxmlformats.org/officeDocument/2006/relationships/ctrlProp" Target="../ctrlProps/ctrlProp240.xml"/><Relationship Id="rId443" Type="http://schemas.openxmlformats.org/officeDocument/2006/relationships/ctrlProp" Target="../ctrlProps/ctrlProp447.xml"/><Relationship Id="rId650" Type="http://schemas.openxmlformats.org/officeDocument/2006/relationships/ctrlProp" Target="../ctrlProps/ctrlProp654.xml"/><Relationship Id="rId888" Type="http://schemas.openxmlformats.org/officeDocument/2006/relationships/ctrlProp" Target="../ctrlProps/ctrlProp892.xml"/><Relationship Id="rId303" Type="http://schemas.openxmlformats.org/officeDocument/2006/relationships/ctrlProp" Target="../ctrlProps/ctrlProp307.xml"/><Relationship Id="rId748" Type="http://schemas.openxmlformats.org/officeDocument/2006/relationships/ctrlProp" Target="../ctrlProps/ctrlProp752.xml"/><Relationship Id="rId955" Type="http://schemas.openxmlformats.org/officeDocument/2006/relationships/ctrlProp" Target="../ctrlProps/ctrlProp959.xml"/><Relationship Id="rId84" Type="http://schemas.openxmlformats.org/officeDocument/2006/relationships/ctrlProp" Target="../ctrlProps/ctrlProp88.xml"/><Relationship Id="rId387" Type="http://schemas.openxmlformats.org/officeDocument/2006/relationships/ctrlProp" Target="../ctrlProps/ctrlProp391.xml"/><Relationship Id="rId510" Type="http://schemas.openxmlformats.org/officeDocument/2006/relationships/ctrlProp" Target="../ctrlProps/ctrlProp514.xml"/><Relationship Id="rId594" Type="http://schemas.openxmlformats.org/officeDocument/2006/relationships/ctrlProp" Target="../ctrlProps/ctrlProp598.xml"/><Relationship Id="rId608" Type="http://schemas.openxmlformats.org/officeDocument/2006/relationships/ctrlProp" Target="../ctrlProps/ctrlProp612.xml"/><Relationship Id="rId815" Type="http://schemas.openxmlformats.org/officeDocument/2006/relationships/ctrlProp" Target="../ctrlProps/ctrlProp819.xml"/><Relationship Id="rId247" Type="http://schemas.openxmlformats.org/officeDocument/2006/relationships/ctrlProp" Target="../ctrlProps/ctrlProp251.xml"/><Relationship Id="rId899" Type="http://schemas.openxmlformats.org/officeDocument/2006/relationships/ctrlProp" Target="../ctrlProps/ctrlProp903.xml"/><Relationship Id="rId107" Type="http://schemas.openxmlformats.org/officeDocument/2006/relationships/ctrlProp" Target="../ctrlProps/ctrlProp111.xml"/><Relationship Id="rId454" Type="http://schemas.openxmlformats.org/officeDocument/2006/relationships/ctrlProp" Target="../ctrlProps/ctrlProp458.xml"/><Relationship Id="rId661" Type="http://schemas.openxmlformats.org/officeDocument/2006/relationships/ctrlProp" Target="../ctrlProps/ctrlProp665.xml"/><Relationship Id="rId759" Type="http://schemas.openxmlformats.org/officeDocument/2006/relationships/ctrlProp" Target="../ctrlProps/ctrlProp763.xml"/><Relationship Id="rId11" Type="http://schemas.openxmlformats.org/officeDocument/2006/relationships/ctrlProp" Target="../ctrlProps/ctrlProp15.xml"/><Relationship Id="rId314" Type="http://schemas.openxmlformats.org/officeDocument/2006/relationships/ctrlProp" Target="../ctrlProps/ctrlProp318.xml"/><Relationship Id="rId398" Type="http://schemas.openxmlformats.org/officeDocument/2006/relationships/ctrlProp" Target="../ctrlProps/ctrlProp402.xml"/><Relationship Id="rId521" Type="http://schemas.openxmlformats.org/officeDocument/2006/relationships/ctrlProp" Target="../ctrlProps/ctrlProp525.xml"/><Relationship Id="rId619" Type="http://schemas.openxmlformats.org/officeDocument/2006/relationships/ctrlProp" Target="../ctrlProps/ctrlProp623.xml"/><Relationship Id="rId95" Type="http://schemas.openxmlformats.org/officeDocument/2006/relationships/ctrlProp" Target="../ctrlProps/ctrlProp99.xml"/><Relationship Id="rId160" Type="http://schemas.openxmlformats.org/officeDocument/2006/relationships/ctrlProp" Target="../ctrlProps/ctrlProp164.xml"/><Relationship Id="rId826" Type="http://schemas.openxmlformats.org/officeDocument/2006/relationships/ctrlProp" Target="../ctrlProps/ctrlProp830.xml"/><Relationship Id="rId258" Type="http://schemas.openxmlformats.org/officeDocument/2006/relationships/ctrlProp" Target="../ctrlProps/ctrlProp262.xml"/><Relationship Id="rId465" Type="http://schemas.openxmlformats.org/officeDocument/2006/relationships/ctrlProp" Target="../ctrlProps/ctrlProp469.xml"/><Relationship Id="rId672" Type="http://schemas.openxmlformats.org/officeDocument/2006/relationships/ctrlProp" Target="../ctrlProps/ctrlProp676.xml"/><Relationship Id="rId22" Type="http://schemas.openxmlformats.org/officeDocument/2006/relationships/ctrlProp" Target="../ctrlProps/ctrlProp26.xml"/><Relationship Id="rId118" Type="http://schemas.openxmlformats.org/officeDocument/2006/relationships/ctrlProp" Target="../ctrlProps/ctrlProp122.xml"/><Relationship Id="rId325" Type="http://schemas.openxmlformats.org/officeDocument/2006/relationships/ctrlProp" Target="../ctrlProps/ctrlProp329.xml"/><Relationship Id="rId532" Type="http://schemas.openxmlformats.org/officeDocument/2006/relationships/ctrlProp" Target="../ctrlProps/ctrlProp536.xml"/><Relationship Id="rId171" Type="http://schemas.openxmlformats.org/officeDocument/2006/relationships/ctrlProp" Target="../ctrlProps/ctrlProp175.xml"/><Relationship Id="rId837" Type="http://schemas.openxmlformats.org/officeDocument/2006/relationships/ctrlProp" Target="../ctrlProps/ctrlProp841.xml"/><Relationship Id="rId269" Type="http://schemas.openxmlformats.org/officeDocument/2006/relationships/ctrlProp" Target="../ctrlProps/ctrlProp273.xml"/><Relationship Id="rId476" Type="http://schemas.openxmlformats.org/officeDocument/2006/relationships/ctrlProp" Target="../ctrlProps/ctrlProp480.xml"/><Relationship Id="rId683" Type="http://schemas.openxmlformats.org/officeDocument/2006/relationships/ctrlProp" Target="../ctrlProps/ctrlProp687.xml"/><Relationship Id="rId890" Type="http://schemas.openxmlformats.org/officeDocument/2006/relationships/ctrlProp" Target="../ctrlProps/ctrlProp894.xml"/><Relationship Id="rId904" Type="http://schemas.openxmlformats.org/officeDocument/2006/relationships/ctrlProp" Target="../ctrlProps/ctrlProp908.xml"/><Relationship Id="rId33" Type="http://schemas.openxmlformats.org/officeDocument/2006/relationships/ctrlProp" Target="../ctrlProps/ctrlProp37.xml"/><Relationship Id="rId129" Type="http://schemas.openxmlformats.org/officeDocument/2006/relationships/ctrlProp" Target="../ctrlProps/ctrlProp133.xml"/><Relationship Id="rId336" Type="http://schemas.openxmlformats.org/officeDocument/2006/relationships/ctrlProp" Target="../ctrlProps/ctrlProp340.xml"/><Relationship Id="rId543" Type="http://schemas.openxmlformats.org/officeDocument/2006/relationships/ctrlProp" Target="../ctrlProps/ctrlProp547.xml"/><Relationship Id="rId182" Type="http://schemas.openxmlformats.org/officeDocument/2006/relationships/ctrlProp" Target="../ctrlProps/ctrlProp186.xml"/><Relationship Id="rId403" Type="http://schemas.openxmlformats.org/officeDocument/2006/relationships/ctrlProp" Target="../ctrlProps/ctrlProp407.xml"/><Relationship Id="rId750" Type="http://schemas.openxmlformats.org/officeDocument/2006/relationships/ctrlProp" Target="../ctrlProps/ctrlProp754.xml"/><Relationship Id="rId848" Type="http://schemas.openxmlformats.org/officeDocument/2006/relationships/ctrlProp" Target="../ctrlProps/ctrlProp852.xml"/><Relationship Id="rId487" Type="http://schemas.openxmlformats.org/officeDocument/2006/relationships/ctrlProp" Target="../ctrlProps/ctrlProp491.xml"/><Relationship Id="rId610" Type="http://schemas.openxmlformats.org/officeDocument/2006/relationships/ctrlProp" Target="../ctrlProps/ctrlProp614.xml"/><Relationship Id="rId694" Type="http://schemas.openxmlformats.org/officeDocument/2006/relationships/ctrlProp" Target="../ctrlProps/ctrlProp698.xml"/><Relationship Id="rId708" Type="http://schemas.openxmlformats.org/officeDocument/2006/relationships/ctrlProp" Target="../ctrlProps/ctrlProp712.xml"/><Relationship Id="rId915" Type="http://schemas.openxmlformats.org/officeDocument/2006/relationships/ctrlProp" Target="../ctrlProps/ctrlProp919.xml"/><Relationship Id="rId347" Type="http://schemas.openxmlformats.org/officeDocument/2006/relationships/ctrlProp" Target="../ctrlProps/ctrlProp351.xml"/><Relationship Id="rId44" Type="http://schemas.openxmlformats.org/officeDocument/2006/relationships/ctrlProp" Target="../ctrlProps/ctrlProp48.xml"/><Relationship Id="rId554" Type="http://schemas.openxmlformats.org/officeDocument/2006/relationships/ctrlProp" Target="../ctrlProps/ctrlProp558.xml"/><Relationship Id="rId761" Type="http://schemas.openxmlformats.org/officeDocument/2006/relationships/ctrlProp" Target="../ctrlProps/ctrlProp765.xml"/><Relationship Id="rId859" Type="http://schemas.openxmlformats.org/officeDocument/2006/relationships/ctrlProp" Target="../ctrlProps/ctrlProp863.xml"/><Relationship Id="rId193" Type="http://schemas.openxmlformats.org/officeDocument/2006/relationships/ctrlProp" Target="../ctrlProps/ctrlProp197.xml"/><Relationship Id="rId207" Type="http://schemas.openxmlformats.org/officeDocument/2006/relationships/ctrlProp" Target="../ctrlProps/ctrlProp211.xml"/><Relationship Id="rId414" Type="http://schemas.openxmlformats.org/officeDocument/2006/relationships/ctrlProp" Target="../ctrlProps/ctrlProp418.xml"/><Relationship Id="rId498" Type="http://schemas.openxmlformats.org/officeDocument/2006/relationships/ctrlProp" Target="../ctrlProps/ctrlProp502.xml"/><Relationship Id="rId621" Type="http://schemas.openxmlformats.org/officeDocument/2006/relationships/ctrlProp" Target="../ctrlProps/ctrlProp625.xml"/><Relationship Id="rId260" Type="http://schemas.openxmlformats.org/officeDocument/2006/relationships/ctrlProp" Target="../ctrlProps/ctrlProp264.xml"/><Relationship Id="rId719" Type="http://schemas.openxmlformats.org/officeDocument/2006/relationships/ctrlProp" Target="../ctrlProps/ctrlProp723.xml"/><Relationship Id="rId926" Type="http://schemas.openxmlformats.org/officeDocument/2006/relationships/ctrlProp" Target="../ctrlProps/ctrlProp930.xml"/><Relationship Id="rId55" Type="http://schemas.openxmlformats.org/officeDocument/2006/relationships/ctrlProp" Target="../ctrlProps/ctrlProp59.xml"/><Relationship Id="rId120" Type="http://schemas.openxmlformats.org/officeDocument/2006/relationships/ctrlProp" Target="../ctrlProps/ctrlProp124.xml"/><Relationship Id="rId358" Type="http://schemas.openxmlformats.org/officeDocument/2006/relationships/ctrlProp" Target="../ctrlProps/ctrlProp362.xml"/><Relationship Id="rId565" Type="http://schemas.openxmlformats.org/officeDocument/2006/relationships/ctrlProp" Target="../ctrlProps/ctrlProp569.xml"/><Relationship Id="rId772" Type="http://schemas.openxmlformats.org/officeDocument/2006/relationships/ctrlProp" Target="../ctrlProps/ctrlProp776.xml"/><Relationship Id="rId218" Type="http://schemas.openxmlformats.org/officeDocument/2006/relationships/ctrlProp" Target="../ctrlProps/ctrlProp222.xml"/><Relationship Id="rId425" Type="http://schemas.openxmlformats.org/officeDocument/2006/relationships/ctrlProp" Target="../ctrlProps/ctrlProp429.xml"/><Relationship Id="rId632" Type="http://schemas.openxmlformats.org/officeDocument/2006/relationships/ctrlProp" Target="../ctrlProps/ctrlProp636.xml"/><Relationship Id="rId271" Type="http://schemas.openxmlformats.org/officeDocument/2006/relationships/ctrlProp" Target="../ctrlProps/ctrlProp275.xml"/><Relationship Id="rId937" Type="http://schemas.openxmlformats.org/officeDocument/2006/relationships/ctrlProp" Target="../ctrlProps/ctrlProp941.xml"/><Relationship Id="rId66" Type="http://schemas.openxmlformats.org/officeDocument/2006/relationships/ctrlProp" Target="../ctrlProps/ctrlProp70.xml"/><Relationship Id="rId131" Type="http://schemas.openxmlformats.org/officeDocument/2006/relationships/ctrlProp" Target="../ctrlProps/ctrlProp135.xml"/><Relationship Id="rId369" Type="http://schemas.openxmlformats.org/officeDocument/2006/relationships/ctrlProp" Target="../ctrlProps/ctrlProp373.xml"/><Relationship Id="rId576" Type="http://schemas.openxmlformats.org/officeDocument/2006/relationships/ctrlProp" Target="../ctrlProps/ctrlProp580.xml"/><Relationship Id="rId783" Type="http://schemas.openxmlformats.org/officeDocument/2006/relationships/ctrlProp" Target="../ctrlProps/ctrlProp787.xml"/><Relationship Id="rId229" Type="http://schemas.openxmlformats.org/officeDocument/2006/relationships/ctrlProp" Target="../ctrlProps/ctrlProp233.xml"/><Relationship Id="rId436" Type="http://schemas.openxmlformats.org/officeDocument/2006/relationships/ctrlProp" Target="../ctrlProps/ctrlProp440.xml"/><Relationship Id="rId643" Type="http://schemas.openxmlformats.org/officeDocument/2006/relationships/ctrlProp" Target="../ctrlProps/ctrlProp647.xml"/><Relationship Id="rId850" Type="http://schemas.openxmlformats.org/officeDocument/2006/relationships/ctrlProp" Target="../ctrlProps/ctrlProp854.xml"/><Relationship Id="rId948" Type="http://schemas.openxmlformats.org/officeDocument/2006/relationships/ctrlProp" Target="../ctrlProps/ctrlProp952.xml"/><Relationship Id="rId77" Type="http://schemas.openxmlformats.org/officeDocument/2006/relationships/ctrlProp" Target="../ctrlProps/ctrlProp81.xml"/><Relationship Id="rId282" Type="http://schemas.openxmlformats.org/officeDocument/2006/relationships/ctrlProp" Target="../ctrlProps/ctrlProp286.xml"/><Relationship Id="rId503" Type="http://schemas.openxmlformats.org/officeDocument/2006/relationships/ctrlProp" Target="../ctrlProps/ctrlProp507.xml"/><Relationship Id="rId587" Type="http://schemas.openxmlformats.org/officeDocument/2006/relationships/ctrlProp" Target="../ctrlProps/ctrlProp591.xml"/><Relationship Id="rId710" Type="http://schemas.openxmlformats.org/officeDocument/2006/relationships/ctrlProp" Target="../ctrlProps/ctrlProp714.xml"/><Relationship Id="rId808" Type="http://schemas.openxmlformats.org/officeDocument/2006/relationships/ctrlProp" Target="../ctrlProps/ctrlProp812.xml"/><Relationship Id="rId8" Type="http://schemas.openxmlformats.org/officeDocument/2006/relationships/ctrlProp" Target="../ctrlProps/ctrlProp12.xml"/><Relationship Id="rId142" Type="http://schemas.openxmlformats.org/officeDocument/2006/relationships/ctrlProp" Target="../ctrlProps/ctrlProp146.xml"/><Relationship Id="rId447" Type="http://schemas.openxmlformats.org/officeDocument/2006/relationships/ctrlProp" Target="../ctrlProps/ctrlProp451.xml"/><Relationship Id="rId794" Type="http://schemas.openxmlformats.org/officeDocument/2006/relationships/ctrlProp" Target="../ctrlProps/ctrlProp798.xml"/><Relationship Id="rId654" Type="http://schemas.openxmlformats.org/officeDocument/2006/relationships/ctrlProp" Target="../ctrlProps/ctrlProp658.xml"/><Relationship Id="rId861" Type="http://schemas.openxmlformats.org/officeDocument/2006/relationships/ctrlProp" Target="../ctrlProps/ctrlProp865.xml"/><Relationship Id="rId959" Type="http://schemas.openxmlformats.org/officeDocument/2006/relationships/ctrlProp" Target="../ctrlProps/ctrlProp963.xml"/><Relationship Id="rId293" Type="http://schemas.openxmlformats.org/officeDocument/2006/relationships/ctrlProp" Target="../ctrlProps/ctrlProp297.xml"/><Relationship Id="rId307" Type="http://schemas.openxmlformats.org/officeDocument/2006/relationships/ctrlProp" Target="../ctrlProps/ctrlProp311.xml"/><Relationship Id="rId514" Type="http://schemas.openxmlformats.org/officeDocument/2006/relationships/ctrlProp" Target="../ctrlProps/ctrlProp518.xml"/><Relationship Id="rId721" Type="http://schemas.openxmlformats.org/officeDocument/2006/relationships/ctrlProp" Target="../ctrlProps/ctrlProp725.xml"/><Relationship Id="rId88" Type="http://schemas.openxmlformats.org/officeDocument/2006/relationships/ctrlProp" Target="../ctrlProps/ctrlProp92.xml"/><Relationship Id="rId153" Type="http://schemas.openxmlformats.org/officeDocument/2006/relationships/ctrlProp" Target="../ctrlProps/ctrlProp157.xml"/><Relationship Id="rId360" Type="http://schemas.openxmlformats.org/officeDocument/2006/relationships/ctrlProp" Target="../ctrlProps/ctrlProp364.xml"/><Relationship Id="rId598" Type="http://schemas.openxmlformats.org/officeDocument/2006/relationships/ctrlProp" Target="../ctrlProps/ctrlProp602.xml"/><Relationship Id="rId819" Type="http://schemas.openxmlformats.org/officeDocument/2006/relationships/ctrlProp" Target="../ctrlProps/ctrlProp823.xml"/><Relationship Id="rId220" Type="http://schemas.openxmlformats.org/officeDocument/2006/relationships/ctrlProp" Target="../ctrlProps/ctrlProp224.xml"/><Relationship Id="rId458" Type="http://schemas.openxmlformats.org/officeDocument/2006/relationships/ctrlProp" Target="../ctrlProps/ctrlProp462.xml"/><Relationship Id="rId665" Type="http://schemas.openxmlformats.org/officeDocument/2006/relationships/ctrlProp" Target="../ctrlProps/ctrlProp669.xml"/><Relationship Id="rId872" Type="http://schemas.openxmlformats.org/officeDocument/2006/relationships/ctrlProp" Target="../ctrlProps/ctrlProp876.xml"/><Relationship Id="rId15" Type="http://schemas.openxmlformats.org/officeDocument/2006/relationships/ctrlProp" Target="../ctrlProps/ctrlProp19.xml"/><Relationship Id="rId318" Type="http://schemas.openxmlformats.org/officeDocument/2006/relationships/ctrlProp" Target="../ctrlProps/ctrlProp322.xml"/><Relationship Id="rId525" Type="http://schemas.openxmlformats.org/officeDocument/2006/relationships/ctrlProp" Target="../ctrlProps/ctrlProp529.xml"/><Relationship Id="rId732" Type="http://schemas.openxmlformats.org/officeDocument/2006/relationships/ctrlProp" Target="../ctrlProps/ctrlProp736.xml"/><Relationship Id="rId99" Type="http://schemas.openxmlformats.org/officeDocument/2006/relationships/ctrlProp" Target="../ctrlProps/ctrlProp103.xml"/><Relationship Id="rId164" Type="http://schemas.openxmlformats.org/officeDocument/2006/relationships/ctrlProp" Target="../ctrlProps/ctrlProp168.xml"/><Relationship Id="rId371" Type="http://schemas.openxmlformats.org/officeDocument/2006/relationships/ctrlProp" Target="../ctrlProps/ctrlProp375.xml"/><Relationship Id="rId469" Type="http://schemas.openxmlformats.org/officeDocument/2006/relationships/ctrlProp" Target="../ctrlProps/ctrlProp473.xml"/><Relationship Id="rId676" Type="http://schemas.openxmlformats.org/officeDocument/2006/relationships/ctrlProp" Target="../ctrlProps/ctrlProp680.xml"/><Relationship Id="rId883" Type="http://schemas.openxmlformats.org/officeDocument/2006/relationships/ctrlProp" Target="../ctrlProps/ctrlProp887.xml"/><Relationship Id="rId26" Type="http://schemas.openxmlformats.org/officeDocument/2006/relationships/ctrlProp" Target="../ctrlProps/ctrlProp30.xml"/><Relationship Id="rId231" Type="http://schemas.openxmlformats.org/officeDocument/2006/relationships/ctrlProp" Target="../ctrlProps/ctrlProp235.xml"/><Relationship Id="rId329" Type="http://schemas.openxmlformats.org/officeDocument/2006/relationships/ctrlProp" Target="../ctrlProps/ctrlProp333.xml"/><Relationship Id="rId536" Type="http://schemas.openxmlformats.org/officeDocument/2006/relationships/ctrlProp" Target="../ctrlProps/ctrlProp540.xml"/><Relationship Id="rId175" Type="http://schemas.openxmlformats.org/officeDocument/2006/relationships/ctrlProp" Target="../ctrlProps/ctrlProp179.xml"/><Relationship Id="rId743" Type="http://schemas.openxmlformats.org/officeDocument/2006/relationships/ctrlProp" Target="../ctrlProps/ctrlProp747.xml"/><Relationship Id="rId950" Type="http://schemas.openxmlformats.org/officeDocument/2006/relationships/ctrlProp" Target="../ctrlProps/ctrlProp954.xml"/><Relationship Id="rId382" Type="http://schemas.openxmlformats.org/officeDocument/2006/relationships/ctrlProp" Target="../ctrlProps/ctrlProp386.xml"/><Relationship Id="rId603" Type="http://schemas.openxmlformats.org/officeDocument/2006/relationships/ctrlProp" Target="../ctrlProps/ctrlProp607.xml"/><Relationship Id="rId687" Type="http://schemas.openxmlformats.org/officeDocument/2006/relationships/ctrlProp" Target="../ctrlProps/ctrlProp691.xml"/><Relationship Id="rId810" Type="http://schemas.openxmlformats.org/officeDocument/2006/relationships/ctrlProp" Target="../ctrlProps/ctrlProp814.xml"/><Relationship Id="rId908" Type="http://schemas.openxmlformats.org/officeDocument/2006/relationships/ctrlProp" Target="../ctrlProps/ctrlProp912.xml"/><Relationship Id="rId242" Type="http://schemas.openxmlformats.org/officeDocument/2006/relationships/ctrlProp" Target="../ctrlProps/ctrlProp246.xml"/><Relationship Id="rId894" Type="http://schemas.openxmlformats.org/officeDocument/2006/relationships/ctrlProp" Target="../ctrlProps/ctrlProp898.xml"/><Relationship Id="rId37" Type="http://schemas.openxmlformats.org/officeDocument/2006/relationships/ctrlProp" Target="../ctrlProps/ctrlProp41.xml"/><Relationship Id="rId102" Type="http://schemas.openxmlformats.org/officeDocument/2006/relationships/ctrlProp" Target="../ctrlProps/ctrlProp106.xml"/><Relationship Id="rId547" Type="http://schemas.openxmlformats.org/officeDocument/2006/relationships/ctrlProp" Target="../ctrlProps/ctrlProp551.xml"/><Relationship Id="rId754" Type="http://schemas.openxmlformats.org/officeDocument/2006/relationships/ctrlProp" Target="../ctrlProps/ctrlProp758.xml"/><Relationship Id="rId961" Type="http://schemas.openxmlformats.org/officeDocument/2006/relationships/ctrlProp" Target="../ctrlProps/ctrlProp965.xml"/><Relationship Id="rId90" Type="http://schemas.openxmlformats.org/officeDocument/2006/relationships/ctrlProp" Target="../ctrlProps/ctrlProp94.xml"/><Relationship Id="rId186" Type="http://schemas.openxmlformats.org/officeDocument/2006/relationships/ctrlProp" Target="../ctrlProps/ctrlProp190.xml"/><Relationship Id="rId393" Type="http://schemas.openxmlformats.org/officeDocument/2006/relationships/ctrlProp" Target="../ctrlProps/ctrlProp397.xml"/><Relationship Id="rId407" Type="http://schemas.openxmlformats.org/officeDocument/2006/relationships/ctrlProp" Target="../ctrlProps/ctrlProp411.xml"/><Relationship Id="rId614" Type="http://schemas.openxmlformats.org/officeDocument/2006/relationships/ctrlProp" Target="../ctrlProps/ctrlProp618.xml"/><Relationship Id="rId821" Type="http://schemas.openxmlformats.org/officeDocument/2006/relationships/ctrlProp" Target="../ctrlProps/ctrlProp825.xml"/><Relationship Id="rId253" Type="http://schemas.openxmlformats.org/officeDocument/2006/relationships/ctrlProp" Target="../ctrlProps/ctrlProp257.xml"/><Relationship Id="rId460" Type="http://schemas.openxmlformats.org/officeDocument/2006/relationships/ctrlProp" Target="../ctrlProps/ctrlProp464.xml"/><Relationship Id="rId698" Type="http://schemas.openxmlformats.org/officeDocument/2006/relationships/ctrlProp" Target="../ctrlProps/ctrlProp702.xml"/><Relationship Id="rId919" Type="http://schemas.openxmlformats.org/officeDocument/2006/relationships/ctrlProp" Target="../ctrlProps/ctrlProp923.xml"/><Relationship Id="rId48" Type="http://schemas.openxmlformats.org/officeDocument/2006/relationships/ctrlProp" Target="../ctrlProps/ctrlProp52.xml"/><Relationship Id="rId113" Type="http://schemas.openxmlformats.org/officeDocument/2006/relationships/ctrlProp" Target="../ctrlProps/ctrlProp117.xml"/><Relationship Id="rId320" Type="http://schemas.openxmlformats.org/officeDocument/2006/relationships/ctrlProp" Target="../ctrlProps/ctrlProp324.xml"/><Relationship Id="rId558" Type="http://schemas.openxmlformats.org/officeDocument/2006/relationships/ctrlProp" Target="../ctrlProps/ctrlProp562.xml"/><Relationship Id="rId765" Type="http://schemas.openxmlformats.org/officeDocument/2006/relationships/ctrlProp" Target="../ctrlProps/ctrlProp769.xml"/><Relationship Id="rId197" Type="http://schemas.openxmlformats.org/officeDocument/2006/relationships/ctrlProp" Target="../ctrlProps/ctrlProp201.xml"/><Relationship Id="rId418" Type="http://schemas.openxmlformats.org/officeDocument/2006/relationships/ctrlProp" Target="../ctrlProps/ctrlProp422.xml"/><Relationship Id="rId625" Type="http://schemas.openxmlformats.org/officeDocument/2006/relationships/ctrlProp" Target="../ctrlProps/ctrlProp629.xml"/><Relationship Id="rId832" Type="http://schemas.openxmlformats.org/officeDocument/2006/relationships/ctrlProp" Target="../ctrlProps/ctrlProp836.xml"/><Relationship Id="rId264" Type="http://schemas.openxmlformats.org/officeDocument/2006/relationships/ctrlProp" Target="../ctrlProps/ctrlProp268.xml"/><Relationship Id="rId471" Type="http://schemas.openxmlformats.org/officeDocument/2006/relationships/ctrlProp" Target="../ctrlProps/ctrlProp475.xml"/><Relationship Id="rId59" Type="http://schemas.openxmlformats.org/officeDocument/2006/relationships/ctrlProp" Target="../ctrlProps/ctrlProp63.xml"/><Relationship Id="rId124" Type="http://schemas.openxmlformats.org/officeDocument/2006/relationships/ctrlProp" Target="../ctrlProps/ctrlProp128.xml"/><Relationship Id="rId569" Type="http://schemas.openxmlformats.org/officeDocument/2006/relationships/ctrlProp" Target="../ctrlProps/ctrlProp573.xml"/><Relationship Id="rId776" Type="http://schemas.openxmlformats.org/officeDocument/2006/relationships/ctrlProp" Target="../ctrlProps/ctrlProp780.xml"/><Relationship Id="rId331" Type="http://schemas.openxmlformats.org/officeDocument/2006/relationships/ctrlProp" Target="../ctrlProps/ctrlProp335.xml"/><Relationship Id="rId429" Type="http://schemas.openxmlformats.org/officeDocument/2006/relationships/ctrlProp" Target="../ctrlProps/ctrlProp433.xml"/><Relationship Id="rId636" Type="http://schemas.openxmlformats.org/officeDocument/2006/relationships/ctrlProp" Target="../ctrlProps/ctrlProp640.xml"/><Relationship Id="rId843" Type="http://schemas.openxmlformats.org/officeDocument/2006/relationships/ctrlProp" Target="../ctrlProps/ctrlProp847.xml"/><Relationship Id="rId275" Type="http://schemas.openxmlformats.org/officeDocument/2006/relationships/ctrlProp" Target="../ctrlProps/ctrlProp279.xml"/><Relationship Id="rId482" Type="http://schemas.openxmlformats.org/officeDocument/2006/relationships/ctrlProp" Target="../ctrlProps/ctrlProp486.xml"/><Relationship Id="rId703" Type="http://schemas.openxmlformats.org/officeDocument/2006/relationships/ctrlProp" Target="../ctrlProps/ctrlProp707.xml"/><Relationship Id="rId910" Type="http://schemas.openxmlformats.org/officeDocument/2006/relationships/ctrlProp" Target="../ctrlProps/ctrlProp914.xml"/><Relationship Id="rId135" Type="http://schemas.openxmlformats.org/officeDocument/2006/relationships/ctrlProp" Target="../ctrlProps/ctrlProp139.xml"/><Relationship Id="rId342" Type="http://schemas.openxmlformats.org/officeDocument/2006/relationships/ctrlProp" Target="../ctrlProps/ctrlProp346.xml"/><Relationship Id="rId787" Type="http://schemas.openxmlformats.org/officeDocument/2006/relationships/ctrlProp" Target="../ctrlProps/ctrlProp791.xml"/><Relationship Id="rId202" Type="http://schemas.openxmlformats.org/officeDocument/2006/relationships/ctrlProp" Target="../ctrlProps/ctrlProp206.xml"/><Relationship Id="rId647" Type="http://schemas.openxmlformats.org/officeDocument/2006/relationships/ctrlProp" Target="../ctrlProps/ctrlProp651.xml"/><Relationship Id="rId854" Type="http://schemas.openxmlformats.org/officeDocument/2006/relationships/ctrlProp" Target="../ctrlProps/ctrlProp858.xml"/><Relationship Id="rId286" Type="http://schemas.openxmlformats.org/officeDocument/2006/relationships/ctrlProp" Target="../ctrlProps/ctrlProp290.xml"/><Relationship Id="rId493" Type="http://schemas.openxmlformats.org/officeDocument/2006/relationships/ctrlProp" Target="../ctrlProps/ctrlProp497.xml"/><Relationship Id="rId507" Type="http://schemas.openxmlformats.org/officeDocument/2006/relationships/ctrlProp" Target="../ctrlProps/ctrlProp511.xml"/><Relationship Id="rId714" Type="http://schemas.openxmlformats.org/officeDocument/2006/relationships/ctrlProp" Target="../ctrlProps/ctrlProp718.xml"/><Relationship Id="rId921" Type="http://schemas.openxmlformats.org/officeDocument/2006/relationships/ctrlProp" Target="../ctrlProps/ctrlProp92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972.xml"/><Relationship Id="rId3" Type="http://schemas.openxmlformats.org/officeDocument/2006/relationships/vmlDrawing" Target="../drawings/vmlDrawing4.vml"/><Relationship Id="rId7" Type="http://schemas.openxmlformats.org/officeDocument/2006/relationships/ctrlProp" Target="../ctrlProps/ctrlProp971.xml"/><Relationship Id="rId12" Type="http://schemas.openxmlformats.org/officeDocument/2006/relationships/ctrlProp" Target="../ctrlProps/ctrlProp976.xml"/><Relationship Id="rId2" Type="http://schemas.openxmlformats.org/officeDocument/2006/relationships/drawing" Target="../drawings/drawing4.xml"/><Relationship Id="rId1" Type="http://schemas.openxmlformats.org/officeDocument/2006/relationships/printerSettings" Target="../printerSettings/printerSettings11.bin"/><Relationship Id="rId6" Type="http://schemas.openxmlformats.org/officeDocument/2006/relationships/ctrlProp" Target="../ctrlProps/ctrlProp970.xml"/><Relationship Id="rId11" Type="http://schemas.openxmlformats.org/officeDocument/2006/relationships/ctrlProp" Target="../ctrlProps/ctrlProp975.xml"/><Relationship Id="rId5" Type="http://schemas.openxmlformats.org/officeDocument/2006/relationships/ctrlProp" Target="../ctrlProps/ctrlProp969.xml"/><Relationship Id="rId10" Type="http://schemas.openxmlformats.org/officeDocument/2006/relationships/ctrlProp" Target="../ctrlProps/ctrlProp974.xml"/><Relationship Id="rId4" Type="http://schemas.openxmlformats.org/officeDocument/2006/relationships/ctrlProp" Target="../ctrlProps/ctrlProp968.xml"/><Relationship Id="rId9" Type="http://schemas.openxmlformats.org/officeDocument/2006/relationships/ctrlProp" Target="../ctrlProps/ctrlProp97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2.bin"/><Relationship Id="rId6" Type="http://schemas.openxmlformats.org/officeDocument/2006/relationships/ctrlProp" Target="../ctrlProps/ctrlProp979.xml"/><Relationship Id="rId5" Type="http://schemas.openxmlformats.org/officeDocument/2006/relationships/ctrlProp" Target="../ctrlProps/ctrlProp978.xml"/><Relationship Id="rId4" Type="http://schemas.openxmlformats.org/officeDocument/2006/relationships/ctrlProp" Target="../ctrlProps/ctrlProp97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 Id="rId4" Type="http://schemas.openxmlformats.org/officeDocument/2006/relationships/table" Target="../tables/table3.xml"/></Relationships>
</file>

<file path=xl/worksheets/_rels/sheet8.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09BA0-A637-4673-8FDE-5E0DE21C13CE}">
  <sheetPr codeName="Sheet15">
    <tabColor theme="0" tint="-0.14999847407452621"/>
  </sheetPr>
  <dimension ref="A2:D47"/>
  <sheetViews>
    <sheetView topLeftCell="A15" workbookViewId="0">
      <selection activeCell="C36" sqref="C36"/>
    </sheetView>
  </sheetViews>
  <sheetFormatPr defaultRowHeight="12.5"/>
  <cols>
    <col min="1" max="1" width="38" customWidth="1"/>
    <col min="2" max="2" width="38.26953125" customWidth="1"/>
    <col min="3" max="3" width="26.453125" customWidth="1"/>
    <col min="4" max="4" width="25.54296875" customWidth="1"/>
  </cols>
  <sheetData>
    <row r="2" spans="1:4" ht="21">
      <c r="A2" s="666" t="s">
        <v>0</v>
      </c>
      <c r="B2" s="463" t="s">
        <v>1</v>
      </c>
      <c r="C2" s="463" t="s">
        <v>2</v>
      </c>
      <c r="D2" s="624" t="s">
        <v>3</v>
      </c>
    </row>
    <row r="3" spans="1:4" ht="14.5">
      <c r="A3" s="667" t="s">
        <v>4</v>
      </c>
      <c r="B3" s="660" t="s">
        <v>5</v>
      </c>
      <c r="C3" s="660" t="s">
        <v>6</v>
      </c>
      <c r="D3" s="660" t="s">
        <v>7</v>
      </c>
    </row>
    <row r="4" spans="1:4" ht="14.5">
      <c r="A4" s="663" t="s">
        <v>8</v>
      </c>
      <c r="B4" s="661" t="s">
        <v>9</v>
      </c>
      <c r="C4" s="661" t="s">
        <v>10</v>
      </c>
      <c r="D4" s="661" t="s">
        <v>11</v>
      </c>
    </row>
    <row r="5" spans="1:4" ht="14.5">
      <c r="A5" s="663" t="s">
        <v>12</v>
      </c>
      <c r="B5" s="661" t="s">
        <v>13</v>
      </c>
      <c r="C5" s="661" t="s">
        <v>14</v>
      </c>
      <c r="D5" s="661" t="s">
        <v>15</v>
      </c>
    </row>
    <row r="6" spans="1:4" ht="14.5">
      <c r="A6" s="663" t="s">
        <v>16</v>
      </c>
      <c r="B6" s="661" t="s">
        <v>17</v>
      </c>
      <c r="C6" s="661" t="s">
        <v>18</v>
      </c>
      <c r="D6" s="661" t="s">
        <v>19</v>
      </c>
    </row>
    <row r="7" spans="1:4" ht="14.5">
      <c r="A7" s="663" t="s">
        <v>20</v>
      </c>
      <c r="B7" s="661" t="s">
        <v>21</v>
      </c>
      <c r="C7" s="661" t="s">
        <v>22</v>
      </c>
      <c r="D7" s="661" t="s">
        <v>23</v>
      </c>
    </row>
    <row r="8" spans="1:4" ht="14.5">
      <c r="A8" s="663" t="s">
        <v>24</v>
      </c>
      <c r="B8" s="661" t="s">
        <v>25</v>
      </c>
      <c r="C8" s="661" t="s">
        <v>26</v>
      </c>
      <c r="D8" s="662" t="s">
        <v>27</v>
      </c>
    </row>
    <row r="9" spans="1:4" ht="14.5">
      <c r="A9" s="663" t="s">
        <v>28</v>
      </c>
      <c r="B9" s="661" t="s">
        <v>29</v>
      </c>
      <c r="C9" s="661" t="s">
        <v>30</v>
      </c>
    </row>
    <row r="10" spans="1:4" ht="14.5">
      <c r="A10" s="663" t="s">
        <v>31</v>
      </c>
      <c r="B10" s="661" t="s">
        <v>23</v>
      </c>
      <c r="C10" s="661" t="s">
        <v>32</v>
      </c>
    </row>
    <row r="11" spans="1:4" ht="14.5">
      <c r="A11" s="663" t="s">
        <v>33</v>
      </c>
      <c r="B11" s="662" t="s">
        <v>27</v>
      </c>
      <c r="C11" s="661" t="s">
        <v>34</v>
      </c>
    </row>
    <row r="12" spans="1:4" ht="14.5">
      <c r="A12" s="663" t="s">
        <v>35</v>
      </c>
      <c r="C12" s="661" t="s">
        <v>36</v>
      </c>
    </row>
    <row r="13" spans="1:4" ht="14.5">
      <c r="A13" s="663" t="s">
        <v>37</v>
      </c>
      <c r="C13" s="661" t="s">
        <v>38</v>
      </c>
    </row>
    <row r="14" spans="1:4" ht="14.5">
      <c r="A14" s="663" t="s">
        <v>39</v>
      </c>
      <c r="C14" s="661" t="s">
        <v>40</v>
      </c>
    </row>
    <row r="15" spans="1:4" ht="14.5">
      <c r="A15" s="663" t="s">
        <v>41</v>
      </c>
      <c r="C15" s="661" t="s">
        <v>42</v>
      </c>
    </row>
    <row r="16" spans="1:4" ht="14.5">
      <c r="A16" s="663" t="s">
        <v>43</v>
      </c>
      <c r="C16" s="661" t="s">
        <v>44</v>
      </c>
    </row>
    <row r="17" spans="1:3" ht="29">
      <c r="A17" s="663" t="s">
        <v>45</v>
      </c>
      <c r="C17" s="661" t="s">
        <v>46</v>
      </c>
    </row>
    <row r="18" spans="1:3" ht="14.5">
      <c r="A18" s="663" t="s">
        <v>47</v>
      </c>
      <c r="C18" s="661" t="s">
        <v>48</v>
      </c>
    </row>
    <row r="19" spans="1:3" ht="14.5">
      <c r="A19" s="663" t="s">
        <v>49</v>
      </c>
      <c r="C19" s="661" t="s">
        <v>50</v>
      </c>
    </row>
    <row r="20" spans="1:3" ht="14.5">
      <c r="A20" s="663" t="s">
        <v>51</v>
      </c>
      <c r="C20" s="661" t="s">
        <v>23</v>
      </c>
    </row>
    <row r="21" spans="1:3" ht="14.5">
      <c r="A21" s="663" t="s">
        <v>52</v>
      </c>
      <c r="C21" s="662" t="s">
        <v>27</v>
      </c>
    </row>
    <row r="22" spans="1:3" ht="14.5">
      <c r="A22" s="663" t="s">
        <v>53</v>
      </c>
    </row>
    <row r="23" spans="1:3" ht="14.5">
      <c r="A23" s="663" t="s">
        <v>54</v>
      </c>
    </row>
    <row r="24" spans="1:3" ht="14.5">
      <c r="A24" s="663" t="s">
        <v>55</v>
      </c>
    </row>
    <row r="25" spans="1:3" ht="14.5">
      <c r="A25" s="663" t="s">
        <v>56</v>
      </c>
    </row>
    <row r="26" spans="1:3" ht="14.5">
      <c r="A26" s="663" t="s">
        <v>57</v>
      </c>
    </row>
    <row r="27" spans="1:3" ht="14.5">
      <c r="A27" s="663" t="s">
        <v>58</v>
      </c>
    </row>
    <row r="28" spans="1:3" ht="14.5">
      <c r="A28" s="663" t="s">
        <v>59</v>
      </c>
    </row>
    <row r="29" spans="1:3" ht="14.5">
      <c r="A29" s="663" t="s">
        <v>60</v>
      </c>
    </row>
    <row r="30" spans="1:3" ht="14.5">
      <c r="A30" s="663" t="s">
        <v>61</v>
      </c>
    </row>
    <row r="31" spans="1:3" ht="14.5">
      <c r="A31" s="663" t="s">
        <v>62</v>
      </c>
    </row>
    <row r="32" spans="1:3" ht="14.5">
      <c r="A32" s="663" t="s">
        <v>63</v>
      </c>
    </row>
    <row r="33" spans="1:1" ht="14.5">
      <c r="A33" s="663" t="s">
        <v>64</v>
      </c>
    </row>
    <row r="34" spans="1:1" ht="14.5">
      <c r="A34" s="663" t="s">
        <v>65</v>
      </c>
    </row>
    <row r="35" spans="1:1" ht="14.5">
      <c r="A35" s="663" t="s">
        <v>66</v>
      </c>
    </row>
    <row r="36" spans="1:1" ht="14.5">
      <c r="A36" s="663" t="s">
        <v>67</v>
      </c>
    </row>
    <row r="37" spans="1:1" ht="14.5">
      <c r="A37" s="663" t="s">
        <v>68</v>
      </c>
    </row>
    <row r="38" spans="1:1" ht="14.5">
      <c r="A38" s="663" t="s">
        <v>69</v>
      </c>
    </row>
    <row r="39" spans="1:1" ht="29">
      <c r="A39" s="663" t="s">
        <v>70</v>
      </c>
    </row>
    <row r="40" spans="1:1" ht="14.5">
      <c r="A40" s="663" t="s">
        <v>71</v>
      </c>
    </row>
    <row r="41" spans="1:1" ht="14.5">
      <c r="A41" s="663" t="s">
        <v>72</v>
      </c>
    </row>
    <row r="42" spans="1:1" ht="14.5">
      <c r="A42" s="663" t="s">
        <v>73</v>
      </c>
    </row>
    <row r="43" spans="1:1" ht="14.5">
      <c r="A43" s="663" t="s">
        <v>74</v>
      </c>
    </row>
    <row r="44" spans="1:1" ht="14.5">
      <c r="A44" s="663" t="s">
        <v>75</v>
      </c>
    </row>
    <row r="45" spans="1:1" ht="14.5">
      <c r="A45" s="663" t="s">
        <v>76</v>
      </c>
    </row>
    <row r="46" spans="1:1" ht="14.5">
      <c r="A46" s="663"/>
    </row>
    <row r="47" spans="1:1" ht="14.5">
      <c r="A47" s="664"/>
    </row>
  </sheetData>
  <sortState xmlns:xlrd2="http://schemas.microsoft.com/office/spreadsheetml/2017/richdata2" ref="A3:A45">
    <sortCondition ref="A3:A45"/>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FFFF00"/>
  </sheetPr>
  <dimension ref="A1:AH37"/>
  <sheetViews>
    <sheetView showGridLines="0" topLeftCell="A18" zoomScaleNormal="100" zoomScaleSheetLayoutView="100" workbookViewId="0">
      <selection activeCell="M21" sqref="M21"/>
    </sheetView>
  </sheetViews>
  <sheetFormatPr defaultColWidth="9.1796875" defaultRowHeight="12.5"/>
  <cols>
    <col min="1" max="1" width="9.26953125" style="1" customWidth="1"/>
    <col min="2" max="2" width="4.26953125" style="1" customWidth="1"/>
    <col min="3" max="3" width="23" style="1" customWidth="1"/>
    <col min="4" max="4" width="11.7265625" style="1" customWidth="1"/>
    <col min="5" max="14" width="10.7265625" style="1" customWidth="1"/>
    <col min="15" max="15" width="11.54296875" style="1" customWidth="1"/>
    <col min="16" max="33" width="10.54296875" style="1" customWidth="1"/>
    <col min="34" max="34" width="10.7265625" style="1" customWidth="1"/>
    <col min="35" max="16384" width="9.1796875" style="1"/>
  </cols>
  <sheetData>
    <row r="1" spans="1:34" ht="13">
      <c r="A1"/>
      <c r="B1"/>
      <c r="C1"/>
      <c r="D1" s="847" t="s">
        <v>77</v>
      </c>
      <c r="E1" s="126"/>
      <c r="F1" s="126"/>
      <c r="G1" s="486"/>
      <c r="H1" s="487"/>
      <c r="I1" s="487"/>
      <c r="J1" s="128"/>
      <c r="K1" s="487"/>
      <c r="L1" s="129"/>
      <c r="M1" s="129"/>
      <c r="N1" s="847"/>
      <c r="O1" s="126"/>
      <c r="P1" s="126"/>
      <c r="Q1" s="126"/>
      <c r="R1" s="126"/>
      <c r="S1" s="126"/>
      <c r="T1" s="126"/>
      <c r="U1" s="126"/>
      <c r="V1" s="126"/>
      <c r="W1" s="126"/>
      <c r="X1" s="126"/>
      <c r="Y1" s="126"/>
      <c r="Z1" s="126"/>
      <c r="AA1" s="126"/>
      <c r="AB1" s="126"/>
      <c r="AC1" s="126"/>
      <c r="AD1" s="126"/>
      <c r="AE1" s="126"/>
      <c r="AF1" s="126"/>
      <c r="AG1" s="126"/>
      <c r="AH1" s="129"/>
    </row>
    <row r="2" spans="1:34" ht="13">
      <c r="A2"/>
      <c r="B2"/>
      <c r="C2"/>
      <c r="D2" s="121" t="s">
        <v>476</v>
      </c>
      <c r="E2" s="252"/>
      <c r="F2" s="51"/>
      <c r="G2" s="252"/>
      <c r="H2"/>
      <c r="I2" s="842"/>
      <c r="J2" s="842"/>
      <c r="K2" s="269"/>
      <c r="L2" s="491"/>
      <c r="M2" s="252"/>
      <c r="N2" s="121"/>
      <c r="O2" s="252"/>
      <c r="P2" s="51"/>
      <c r="Q2" s="51"/>
      <c r="R2" s="51"/>
      <c r="S2" s="51"/>
      <c r="T2" s="51"/>
      <c r="U2" s="51"/>
      <c r="V2" s="51"/>
      <c r="W2" s="51"/>
      <c r="X2" s="51"/>
      <c r="Y2" s="51"/>
      <c r="Z2" s="51"/>
      <c r="AA2" s="51"/>
      <c r="AB2" s="51"/>
      <c r="AC2" s="51"/>
      <c r="AD2" s="51"/>
      <c r="AE2" s="51"/>
      <c r="AF2" s="51"/>
      <c r="AG2" s="51"/>
      <c r="AH2" s="252"/>
    </row>
    <row r="3" spans="1:34" ht="6.75" customHeight="1">
      <c r="A3"/>
      <c r="B3"/>
      <c r="C3"/>
      <c r="D3" s="51"/>
      <c r="E3" s="51"/>
      <c r="F3" s="478"/>
      <c r="G3" s="478"/>
      <c r="H3" s="172"/>
      <c r="I3" s="130"/>
      <c r="J3" s="131"/>
      <c r="K3" s="131"/>
      <c r="L3" s="129"/>
      <c r="M3" s="129"/>
      <c r="N3" s="51"/>
      <c r="O3" s="51"/>
      <c r="P3" s="478"/>
      <c r="Q3" s="478"/>
      <c r="R3" s="478"/>
      <c r="S3" s="478"/>
      <c r="T3" s="478"/>
      <c r="U3" s="478"/>
      <c r="V3" s="478"/>
      <c r="W3" s="478"/>
      <c r="X3" s="478"/>
      <c r="Y3" s="478"/>
      <c r="Z3" s="478"/>
      <c r="AA3" s="478"/>
      <c r="AB3" s="478"/>
      <c r="AC3" s="478"/>
      <c r="AD3" s="478"/>
      <c r="AE3" s="478"/>
      <c r="AF3" s="478"/>
      <c r="AG3" s="478"/>
      <c r="AH3" s="129"/>
    </row>
    <row r="4" spans="1:34" s="152" customFormat="1" ht="13">
      <c r="A4" s="839"/>
      <c r="B4" s="839"/>
      <c r="C4" s="839"/>
      <c r="D4" s="132" t="s">
        <v>262</v>
      </c>
      <c r="E4" s="174">
        <f>+'Sch II OE FINAL'!F4</f>
        <v>0</v>
      </c>
      <c r="F4" s="174"/>
      <c r="G4" s="831"/>
      <c r="H4" s="839"/>
      <c r="I4" s="839"/>
      <c r="J4" s="839"/>
      <c r="K4" s="173" t="s">
        <v>263</v>
      </c>
      <c r="L4" s="488">
        <f>+'Sch II OE FINAL'!L4</f>
        <v>0</v>
      </c>
      <c r="M4" s="839"/>
      <c r="N4" s="847"/>
      <c r="O4" s="126"/>
      <c r="P4" s="126"/>
      <c r="Q4" s="126"/>
      <c r="R4" s="126"/>
      <c r="S4" s="126"/>
      <c r="T4" s="126"/>
      <c r="U4" s="126"/>
      <c r="V4" s="126"/>
      <c r="W4" s="126"/>
      <c r="X4" s="126"/>
      <c r="Y4" s="126"/>
      <c r="Z4" s="126"/>
      <c r="AA4" s="126"/>
      <c r="AB4" s="126"/>
      <c r="AC4" s="126"/>
      <c r="AD4" s="126"/>
      <c r="AE4" s="126"/>
      <c r="AF4" s="126"/>
      <c r="AG4" s="126"/>
      <c r="AH4" s="839"/>
    </row>
    <row r="5" spans="1:34" ht="13">
      <c r="A5"/>
      <c r="B5"/>
      <c r="C5"/>
      <c r="D5" s="254" t="s">
        <v>264</v>
      </c>
      <c r="E5" s="134">
        <f>+'Sch II OE FINAL'!F5</f>
        <v>0</v>
      </c>
      <c r="F5"/>
      <c r="G5"/>
      <c r="H5"/>
      <c r="I5"/>
      <c r="J5"/>
      <c r="K5" s="253" t="s">
        <v>265</v>
      </c>
      <c r="L5" s="134">
        <f>+'Sch II OE FINAL'!L5</f>
        <v>0</v>
      </c>
      <c r="M5"/>
      <c r="N5" s="121"/>
      <c r="O5" s="252"/>
      <c r="P5" s="51"/>
      <c r="Q5" s="51"/>
      <c r="R5" s="51"/>
      <c r="S5" s="51"/>
      <c r="T5" s="51"/>
      <c r="U5" s="51"/>
      <c r="V5" s="51"/>
      <c r="W5" s="51"/>
      <c r="X5" s="51"/>
      <c r="Y5" s="51"/>
      <c r="Z5" s="51"/>
      <c r="AA5" s="51"/>
      <c r="AB5" s="51"/>
      <c r="AC5" s="51"/>
      <c r="AD5" s="51"/>
      <c r="AE5" s="51"/>
      <c r="AF5" s="51"/>
      <c r="AG5" s="51"/>
      <c r="AH5"/>
    </row>
    <row r="6" spans="1:34" ht="6.75" customHeight="1" thickBot="1">
      <c r="A6"/>
      <c r="B6"/>
      <c r="C6"/>
      <c r="D6"/>
      <c r="E6"/>
      <c r="F6"/>
      <c r="G6"/>
      <c r="H6"/>
      <c r="I6"/>
      <c r="J6"/>
      <c r="K6"/>
      <c r="L6"/>
      <c r="M6"/>
      <c r="N6" s="51"/>
      <c r="O6" s="51"/>
      <c r="P6" s="478"/>
      <c r="Q6" s="478"/>
      <c r="R6" s="478"/>
      <c r="S6" s="478"/>
      <c r="T6" s="478"/>
      <c r="U6" s="478"/>
      <c r="V6" s="478"/>
      <c r="W6" s="478"/>
      <c r="X6" s="478"/>
      <c r="Y6" s="478"/>
      <c r="Z6" s="478"/>
      <c r="AA6" s="478"/>
      <c r="AB6" s="478"/>
      <c r="AC6" s="478"/>
      <c r="AD6" s="478"/>
      <c r="AE6" s="478"/>
      <c r="AF6" s="478"/>
      <c r="AG6" s="478"/>
      <c r="AH6"/>
    </row>
    <row r="7" spans="1:34" ht="13" thickTop="1">
      <c r="A7" s="965" t="s">
        <v>266</v>
      </c>
      <c r="B7" s="966"/>
      <c r="C7" s="967"/>
      <c r="D7" s="452" t="s">
        <v>267</v>
      </c>
      <c r="E7" s="585" t="str">
        <f>'Budget Summ Amt'!E8</f>
        <v>PROGRAM NAME</v>
      </c>
      <c r="F7" s="586" t="str">
        <f>'Budget Summ Amt'!F8</f>
        <v xml:space="preserve">PROGRAM NAME </v>
      </c>
      <c r="G7" s="586" t="str">
        <f>'Budget Summ Amt'!G8</f>
        <v xml:space="preserve">PROGRAM NAME </v>
      </c>
      <c r="H7" s="586" t="str">
        <f>'Budget Summ Amt'!H8</f>
        <v xml:space="preserve">PROGRAM NAME </v>
      </c>
      <c r="I7" s="586" t="str">
        <f>'Budget Summ Amt'!I8</f>
        <v xml:space="preserve">PROGRAM NAME </v>
      </c>
      <c r="J7" s="586" t="str">
        <f>'Budget Summ Amt'!J8</f>
        <v xml:space="preserve">PROGRAM NAME </v>
      </c>
      <c r="K7" s="586" t="str">
        <f>'Budget Summ Amt'!K8</f>
        <v xml:space="preserve">PROGRAM NAME </v>
      </c>
      <c r="L7" s="586" t="str">
        <f>'Budget Summ Amt'!L8</f>
        <v xml:space="preserve">PROGRAM NAME </v>
      </c>
      <c r="M7" s="586" t="str">
        <f>'Budget Summ Amt'!M8</f>
        <v xml:space="preserve">PROGRAM NAME </v>
      </c>
      <c r="N7" s="586" t="str">
        <f>'Budget Summ Amt'!N8</f>
        <v xml:space="preserve">PROGRAM NAME </v>
      </c>
      <c r="O7" s="586" t="str">
        <f>'Budget Summ Amt'!O8</f>
        <v xml:space="preserve">PROGRAM NAME </v>
      </c>
      <c r="P7" s="586" t="str">
        <f>'Budget Summ Amt'!P8</f>
        <v xml:space="preserve">PROGRAM NAME </v>
      </c>
      <c r="Q7" s="586" t="str">
        <f>'Budget Summ Amt'!Q8</f>
        <v xml:space="preserve">PROGRAM NAME </v>
      </c>
      <c r="R7" s="586" t="str">
        <f>'Budget Summ Amt'!R8</f>
        <v xml:space="preserve">PROGRAM NAME </v>
      </c>
      <c r="S7" s="586" t="str">
        <f>'Budget Summ Amt'!S8</f>
        <v xml:space="preserve">PROGRAM NAME </v>
      </c>
      <c r="T7" s="586" t="str">
        <f>'Budget Summ Amt'!T8</f>
        <v xml:space="preserve">PROGRAM NAME </v>
      </c>
      <c r="U7" s="586" t="str">
        <f>'Budget Summ Amt'!U8</f>
        <v xml:space="preserve">PROGRAM NAME </v>
      </c>
      <c r="V7" s="586" t="str">
        <f>'Budget Summ Amt'!V8</f>
        <v xml:space="preserve">PROGRAM NAME </v>
      </c>
      <c r="W7" s="586" t="str">
        <f>'Budget Summ Amt'!W8</f>
        <v xml:space="preserve">PROGRAM NAME </v>
      </c>
      <c r="X7" s="586" t="str">
        <f>'Budget Summ Amt'!X8</f>
        <v xml:space="preserve">PROGRAM NAME </v>
      </c>
      <c r="Y7" s="586" t="str">
        <f>'Budget Summ Amt'!Y8</f>
        <v xml:space="preserve">PROGRAM NAME </v>
      </c>
      <c r="Z7" s="586" t="str">
        <f>'Budget Summ Amt'!Z8</f>
        <v xml:space="preserve">PROGRAM NAME </v>
      </c>
      <c r="AA7" s="586" t="str">
        <f>'Budget Summ Amt'!AA8</f>
        <v xml:space="preserve">PROGRAM NAME </v>
      </c>
      <c r="AB7" s="586" t="str">
        <f>'Budget Summ Amt'!AB8</f>
        <v xml:space="preserve">PROGRAM NAME </v>
      </c>
      <c r="AC7" s="586" t="str">
        <f>'Budget Summ Amt'!AC8</f>
        <v xml:space="preserve">PROGRAM NAME </v>
      </c>
      <c r="AD7" s="586" t="str">
        <f>'Budget Summ Amt'!AD8</f>
        <v xml:space="preserve">PROGRAM NAME </v>
      </c>
      <c r="AE7" s="586" t="str">
        <f>'Budget Summ Amt'!AE8</f>
        <v xml:space="preserve">PROGRAM NAME </v>
      </c>
      <c r="AF7" s="586" t="str">
        <f>'Budget Summ Amt'!AF8</f>
        <v xml:space="preserve">PROGRAM NAME </v>
      </c>
      <c r="AG7" s="586" t="str">
        <f>'Budget Summ Amt'!AG8</f>
        <v xml:space="preserve">PROGRAM NAME </v>
      </c>
      <c r="AH7" s="587" t="str">
        <f>'Budget Summ Amt'!AH8</f>
        <v xml:space="preserve">PROGRAM NAME </v>
      </c>
    </row>
    <row r="8" spans="1:34" ht="18.5">
      <c r="A8" s="968" t="s">
        <v>268</v>
      </c>
      <c r="B8" s="969"/>
      <c r="C8" s="970"/>
      <c r="D8" s="461"/>
      <c r="E8" s="588" t="str">
        <f>'Budget Summ Amt'!E9</f>
        <v>FUNDING SOURCE 1</v>
      </c>
      <c r="F8" s="588" t="str">
        <f>'Budget Summ Amt'!F9</f>
        <v>FUNDING SOURCE 2</v>
      </c>
      <c r="G8" s="588" t="str">
        <f>'Budget Summ Amt'!G9</f>
        <v>FUNDING SOURCE 3</v>
      </c>
      <c r="H8" s="588" t="str">
        <f>'Budget Summ Amt'!H9</f>
        <v>FUNDING SOURCE 4</v>
      </c>
      <c r="I8" s="588" t="str">
        <f>'Budget Summ Amt'!I9</f>
        <v>FUNDING SOURCE 5</v>
      </c>
      <c r="J8" s="588" t="str">
        <f>'Budget Summ Amt'!J9</f>
        <v>FUNDING SOURCE 6</v>
      </c>
      <c r="K8" s="588" t="str">
        <f>'Budget Summ Amt'!K9</f>
        <v>FUNDING SOURCE 7</v>
      </c>
      <c r="L8" s="588" t="str">
        <f>'Budget Summ Amt'!L9</f>
        <v>FUNDING SOURCE 8</v>
      </c>
      <c r="M8" s="588" t="str">
        <f>'Budget Summ Amt'!M9</f>
        <v>FUNDING SOURCE 9</v>
      </c>
      <c r="N8" s="588" t="str">
        <f>'Budget Summ Amt'!N9</f>
        <v>FUNDING SOURCE 10</v>
      </c>
      <c r="O8" s="588" t="str">
        <f>'Budget Summ Amt'!O9</f>
        <v>FUNDING SOURCE 11</v>
      </c>
      <c r="P8" s="588" t="str">
        <f>'Budget Summ Amt'!P9</f>
        <v>FUNDING SOURCE 12</v>
      </c>
      <c r="Q8" s="588" t="str">
        <f>'Budget Summ Amt'!Q9</f>
        <v>FUNDING SOURCE 13</v>
      </c>
      <c r="R8" s="588" t="str">
        <f>'Budget Summ Amt'!R9</f>
        <v>FUNDING SOURCE 14</v>
      </c>
      <c r="S8" s="588" t="str">
        <f>'Budget Summ Amt'!S9</f>
        <v>FUNDING SOURCE 15</v>
      </c>
      <c r="T8" s="588" t="str">
        <f>'Budget Summ Amt'!T9</f>
        <v>FUNDING SOURCE 16</v>
      </c>
      <c r="U8" s="588" t="str">
        <f>'Budget Summ Amt'!U9</f>
        <v>FUNDING SOURCE 17</v>
      </c>
      <c r="V8" s="588" t="str">
        <f>'Budget Summ Amt'!V9</f>
        <v>FUNDING SOURCE 18</v>
      </c>
      <c r="W8" s="588" t="str">
        <f>'Budget Summ Amt'!W9</f>
        <v>FUNDING SOURCE 19</v>
      </c>
      <c r="X8" s="588" t="str">
        <f>'Budget Summ Amt'!X9</f>
        <v>FUNDING SOURCE 20</v>
      </c>
      <c r="Y8" s="588" t="str">
        <f>'Budget Summ Amt'!Y9</f>
        <v>FUNDING SOURCE 21</v>
      </c>
      <c r="Z8" s="588" t="str">
        <f>'Budget Summ Amt'!Z9</f>
        <v>FUNDING SOURCE 22</v>
      </c>
      <c r="AA8" s="588" t="str">
        <f>'Budget Summ Amt'!AA9</f>
        <v>FUNDING SOURCE 23</v>
      </c>
      <c r="AB8" s="588" t="str">
        <f>'Budget Summ Amt'!AB9</f>
        <v>FUNDING SOURCE 24</v>
      </c>
      <c r="AC8" s="588" t="str">
        <f>'Budget Summ Amt'!AC9</f>
        <v>FUNDING SOURCE 25</v>
      </c>
      <c r="AD8" s="588" t="str">
        <f>'Budget Summ Amt'!AD9</f>
        <v>FUNDING SOURCE 26</v>
      </c>
      <c r="AE8" s="588" t="str">
        <f>'Budget Summ Amt'!AE9</f>
        <v>FUNDING SOURCE 27</v>
      </c>
      <c r="AF8" s="588" t="str">
        <f>'Budget Summ Amt'!AF9</f>
        <v>FUNDING SOURCE 28</v>
      </c>
      <c r="AG8" s="588" t="str">
        <f>'Budget Summ Amt'!AG9</f>
        <v>FUNDING SOURCE 29</v>
      </c>
      <c r="AH8" s="582" t="str">
        <f>'Budget Summ Amt'!AH9</f>
        <v>FUNDING SOURCE 30</v>
      </c>
    </row>
    <row r="9" spans="1:34" s="13" customFormat="1" ht="10.5">
      <c r="A9" s="459" t="s">
        <v>477</v>
      </c>
      <c r="B9" s="123"/>
      <c r="C9" s="460"/>
      <c r="D9" s="322">
        <f>SUM(E9:P9)</f>
        <v>0</v>
      </c>
      <c r="E9" s="200">
        <f>+'Budget Summ Amt'!E10</f>
        <v>0</v>
      </c>
      <c r="F9" s="200">
        <f>+'Budget Summ Amt'!F10</f>
        <v>0</v>
      </c>
      <c r="G9" s="200">
        <f>+'Budget Summ Amt'!G10</f>
        <v>0</v>
      </c>
      <c r="H9" s="200">
        <f>+'Budget Summ Amt'!H10</f>
        <v>0</v>
      </c>
      <c r="I9" s="200">
        <f>+'Budget Summ Amt'!I10</f>
        <v>0</v>
      </c>
      <c r="J9" s="200">
        <f>+'Budget Summ Amt'!J10</f>
        <v>0</v>
      </c>
      <c r="K9" s="200">
        <f>+'Budget Summ Amt'!K10</f>
        <v>0</v>
      </c>
      <c r="L9" s="200">
        <f>+'Budget Summ Amt'!L10</f>
        <v>0</v>
      </c>
      <c r="M9" s="200">
        <f>+'Budget Summ Amt'!M10</f>
        <v>0</v>
      </c>
      <c r="N9" s="200">
        <f>+'Budget Summ Amt'!N10</f>
        <v>0</v>
      </c>
      <c r="O9" s="200">
        <f>+'Budget Summ Amt'!O10</f>
        <v>0</v>
      </c>
      <c r="P9" s="201">
        <f>+'Budget Summ Amt'!P10</f>
        <v>0</v>
      </c>
      <c r="Q9" s="201">
        <f>+'Budget Summ Amt'!Q10</f>
        <v>0</v>
      </c>
      <c r="R9" s="201">
        <f>+'Budget Summ Amt'!R10</f>
        <v>0</v>
      </c>
      <c r="S9" s="201">
        <f>+'Budget Summ Amt'!S10</f>
        <v>0</v>
      </c>
      <c r="T9" s="201">
        <f>+'Budget Summ Amt'!T10</f>
        <v>0</v>
      </c>
      <c r="U9" s="201">
        <f>+'Budget Summ Amt'!U10</f>
        <v>0</v>
      </c>
      <c r="V9" s="201">
        <f>+'Budget Summ Amt'!V10</f>
        <v>0</v>
      </c>
      <c r="W9" s="201">
        <f>+'Budget Summ Amt'!W10</f>
        <v>0</v>
      </c>
      <c r="X9" s="201">
        <f>+'Budget Summ Amt'!X10</f>
        <v>0</v>
      </c>
      <c r="Y9" s="201">
        <f>+'Budget Summ Amt'!Y10</f>
        <v>0</v>
      </c>
      <c r="Z9" s="201">
        <f>+'Budget Summ Amt'!Z10</f>
        <v>0</v>
      </c>
      <c r="AA9" s="201">
        <f>+'Budget Summ Amt'!AA10</f>
        <v>0</v>
      </c>
      <c r="AB9" s="201">
        <f>+'Budget Summ Amt'!AB10</f>
        <v>0</v>
      </c>
      <c r="AC9" s="201">
        <f>+'Budget Summ Amt'!AC10</f>
        <v>0</v>
      </c>
      <c r="AD9" s="201">
        <f>+'Budget Summ Amt'!AD10</f>
        <v>0</v>
      </c>
      <c r="AE9" s="201">
        <f>+'Budget Summ Amt'!AE10</f>
        <v>0</v>
      </c>
      <c r="AF9" s="201">
        <f>+'Budget Summ Amt'!AF10</f>
        <v>0</v>
      </c>
      <c r="AG9" s="201">
        <f>+'Budget Summ Amt'!AG10</f>
        <v>0</v>
      </c>
      <c r="AH9" s="202">
        <f>+'Budget Summ Amt'!AH10</f>
        <v>0</v>
      </c>
    </row>
    <row r="10" spans="1:34" s="13" customFormat="1" ht="10.5">
      <c r="A10" s="255" t="s">
        <v>478</v>
      </c>
      <c r="B10" s="124"/>
      <c r="C10" s="456"/>
      <c r="D10" s="323">
        <f>SUM(E10:P10)</f>
        <v>0</v>
      </c>
      <c r="E10" s="191">
        <f>+'Budget Summ Amt'!E11</f>
        <v>0</v>
      </c>
      <c r="F10" s="191">
        <f>+'Budget Summ Amt'!F11</f>
        <v>0</v>
      </c>
      <c r="G10" s="191">
        <f>+'Budget Summ Amt'!G11</f>
        <v>0</v>
      </c>
      <c r="H10" s="191">
        <f>+'Budget Summ Amt'!H11</f>
        <v>0</v>
      </c>
      <c r="I10" s="191">
        <f>+'Budget Summ Amt'!I11</f>
        <v>0</v>
      </c>
      <c r="J10" s="191">
        <f>+'Budget Summ Amt'!J11</f>
        <v>0</v>
      </c>
      <c r="K10" s="191">
        <f>+'Budget Summ Amt'!K11</f>
        <v>0</v>
      </c>
      <c r="L10" s="191">
        <f>+'Budget Summ Amt'!L11</f>
        <v>0</v>
      </c>
      <c r="M10" s="191">
        <f>+'Budget Summ Amt'!M11</f>
        <v>0</v>
      </c>
      <c r="N10" s="191">
        <f>+'Budget Summ Amt'!N11</f>
        <v>0</v>
      </c>
      <c r="O10" s="191">
        <f>+'Budget Summ Amt'!O11</f>
        <v>0</v>
      </c>
      <c r="P10" s="192">
        <f>+'Budget Summ Amt'!P11</f>
        <v>0</v>
      </c>
      <c r="Q10" s="192">
        <f>+'Budget Summ Amt'!Q11</f>
        <v>0</v>
      </c>
      <c r="R10" s="192">
        <f>+'Budget Summ Amt'!R11</f>
        <v>0</v>
      </c>
      <c r="S10" s="192">
        <f>+'Budget Summ Amt'!S11</f>
        <v>0</v>
      </c>
      <c r="T10" s="192">
        <f>+'Budget Summ Amt'!T11</f>
        <v>0</v>
      </c>
      <c r="U10" s="192">
        <f>+'Budget Summ Amt'!U11</f>
        <v>0</v>
      </c>
      <c r="V10" s="192">
        <f>+'Budget Summ Amt'!V11</f>
        <v>0</v>
      </c>
      <c r="W10" s="192">
        <f>+'Budget Summ Amt'!W11</f>
        <v>0</v>
      </c>
      <c r="X10" s="192">
        <f>+'Budget Summ Amt'!X11</f>
        <v>0</v>
      </c>
      <c r="Y10" s="192">
        <f>+'Budget Summ Amt'!Y11</f>
        <v>0</v>
      </c>
      <c r="Z10" s="192">
        <f>+'Budget Summ Amt'!Z11</f>
        <v>0</v>
      </c>
      <c r="AA10" s="192">
        <f>+'Budget Summ Amt'!AA11</f>
        <v>0</v>
      </c>
      <c r="AB10" s="192">
        <f>+'Budget Summ Amt'!AB11</f>
        <v>0</v>
      </c>
      <c r="AC10" s="192">
        <f>+'Budget Summ Amt'!AC11</f>
        <v>0</v>
      </c>
      <c r="AD10" s="192">
        <f>+'Budget Summ Amt'!AD11</f>
        <v>0</v>
      </c>
      <c r="AE10" s="192">
        <f>+'Budget Summ Amt'!AE11</f>
        <v>0</v>
      </c>
      <c r="AF10" s="192">
        <f>+'Budget Summ Amt'!AF11</f>
        <v>0</v>
      </c>
      <c r="AG10" s="192">
        <f>+'Budget Summ Amt'!AG11</f>
        <v>0</v>
      </c>
      <c r="AH10" s="193">
        <f>+'Budget Summ Amt'!AH11</f>
        <v>0</v>
      </c>
    </row>
    <row r="11" spans="1:34" s="13" customFormat="1" ht="10.5">
      <c r="A11" s="255" t="s">
        <v>479</v>
      </c>
      <c r="B11" s="124"/>
      <c r="C11" s="456"/>
      <c r="D11" s="323">
        <f>SUM(E11:P11)</f>
        <v>0</v>
      </c>
      <c r="E11" s="191">
        <f>+'Budget Summ Amt'!E12</f>
        <v>0</v>
      </c>
      <c r="F11" s="191">
        <f>+'Budget Summ Amt'!F12</f>
        <v>0</v>
      </c>
      <c r="G11" s="191">
        <f>+'Budget Summ Amt'!G12</f>
        <v>0</v>
      </c>
      <c r="H11" s="191">
        <f>+'Budget Summ Amt'!H12</f>
        <v>0</v>
      </c>
      <c r="I11" s="191">
        <f>+'Budget Summ Amt'!I12</f>
        <v>0</v>
      </c>
      <c r="J11" s="191">
        <f>+'Budget Summ Amt'!J12</f>
        <v>0</v>
      </c>
      <c r="K11" s="191">
        <f>+'Budget Summ Amt'!K12</f>
        <v>0</v>
      </c>
      <c r="L11" s="191">
        <f>+'Budget Summ Amt'!L12</f>
        <v>0</v>
      </c>
      <c r="M11" s="191">
        <f>+'Budget Summ Amt'!M12</f>
        <v>0</v>
      </c>
      <c r="N11" s="191">
        <f>+'Budget Summ Amt'!N12</f>
        <v>0</v>
      </c>
      <c r="O11" s="191">
        <f>+'Budget Summ Amt'!O12</f>
        <v>0</v>
      </c>
      <c r="P11" s="192">
        <f>+'Budget Summ Amt'!P12</f>
        <v>0</v>
      </c>
      <c r="Q11" s="192">
        <f>+'Budget Summ Amt'!Q12</f>
        <v>0</v>
      </c>
      <c r="R11" s="192">
        <f>+'Budget Summ Amt'!R12</f>
        <v>0</v>
      </c>
      <c r="S11" s="192">
        <f>+'Budget Summ Amt'!S12</f>
        <v>0</v>
      </c>
      <c r="T11" s="192">
        <f>+'Budget Summ Amt'!T12</f>
        <v>0</v>
      </c>
      <c r="U11" s="192">
        <f>+'Budget Summ Amt'!U12</f>
        <v>0</v>
      </c>
      <c r="V11" s="192">
        <f>+'Budget Summ Amt'!V12</f>
        <v>0</v>
      </c>
      <c r="W11" s="192">
        <f>+'Budget Summ Amt'!W12</f>
        <v>0</v>
      </c>
      <c r="X11" s="192">
        <f>+'Budget Summ Amt'!X12</f>
        <v>0</v>
      </c>
      <c r="Y11" s="192">
        <f>+'Budget Summ Amt'!Y12</f>
        <v>0</v>
      </c>
      <c r="Z11" s="192">
        <f>+'Budget Summ Amt'!Z12</f>
        <v>0</v>
      </c>
      <c r="AA11" s="192">
        <f>+'Budget Summ Amt'!AA12</f>
        <v>0</v>
      </c>
      <c r="AB11" s="192">
        <f>+'Budget Summ Amt'!AB12</f>
        <v>0</v>
      </c>
      <c r="AC11" s="192">
        <f>+'Budget Summ Amt'!AC12</f>
        <v>0</v>
      </c>
      <c r="AD11" s="192">
        <f>+'Budget Summ Amt'!AD12</f>
        <v>0</v>
      </c>
      <c r="AE11" s="192">
        <f>+'Budget Summ Amt'!AE12</f>
        <v>0</v>
      </c>
      <c r="AF11" s="192">
        <f>+'Budget Summ Amt'!AF12</f>
        <v>0</v>
      </c>
      <c r="AG11" s="192">
        <f>+'Budget Summ Amt'!AG12</f>
        <v>0</v>
      </c>
      <c r="AH11" s="193">
        <f>+'Budget Summ Amt'!AH12</f>
        <v>0</v>
      </c>
    </row>
    <row r="12" spans="1:34" s="13" customFormat="1" ht="10.5">
      <c r="A12" s="255" t="s">
        <v>480</v>
      </c>
      <c r="B12" s="124"/>
      <c r="C12" s="456"/>
      <c r="D12" s="323">
        <f>SUM(D9:D11)</f>
        <v>0</v>
      </c>
      <c r="E12" s="191">
        <f t="shared" ref="E12:P12" si="0">SUM(E9:E11)</f>
        <v>0</v>
      </c>
      <c r="F12" s="191">
        <f t="shared" si="0"/>
        <v>0</v>
      </c>
      <c r="G12" s="191">
        <f t="shared" si="0"/>
        <v>0</v>
      </c>
      <c r="H12" s="191">
        <f t="shared" si="0"/>
        <v>0</v>
      </c>
      <c r="I12" s="191">
        <f t="shared" si="0"/>
        <v>0</v>
      </c>
      <c r="J12" s="191">
        <f t="shared" si="0"/>
        <v>0</v>
      </c>
      <c r="K12" s="191">
        <f t="shared" si="0"/>
        <v>0</v>
      </c>
      <c r="L12" s="191">
        <f t="shared" si="0"/>
        <v>0</v>
      </c>
      <c r="M12" s="191">
        <f t="shared" si="0"/>
        <v>0</v>
      </c>
      <c r="N12" s="191">
        <f t="shared" si="0"/>
        <v>0</v>
      </c>
      <c r="O12" s="191">
        <f t="shared" si="0"/>
        <v>0</v>
      </c>
      <c r="P12" s="192">
        <f t="shared" si="0"/>
        <v>0</v>
      </c>
      <c r="Q12" s="192">
        <f t="shared" ref="Q12:Y12" si="1">SUM(Q9:Q11)</f>
        <v>0</v>
      </c>
      <c r="R12" s="192">
        <f t="shared" si="1"/>
        <v>0</v>
      </c>
      <c r="S12" s="192">
        <f t="shared" si="1"/>
        <v>0</v>
      </c>
      <c r="T12" s="192">
        <f t="shared" si="1"/>
        <v>0</v>
      </c>
      <c r="U12" s="192">
        <f t="shared" si="1"/>
        <v>0</v>
      </c>
      <c r="V12" s="192">
        <f t="shared" si="1"/>
        <v>0</v>
      </c>
      <c r="W12" s="192">
        <f t="shared" si="1"/>
        <v>0</v>
      </c>
      <c r="X12" s="192">
        <f t="shared" si="1"/>
        <v>0</v>
      </c>
      <c r="Y12" s="192">
        <f t="shared" si="1"/>
        <v>0</v>
      </c>
      <c r="Z12" s="192">
        <f t="shared" ref="Z12:AF12" si="2">SUM(Z9:Z11)</f>
        <v>0</v>
      </c>
      <c r="AA12" s="192">
        <f t="shared" si="2"/>
        <v>0</v>
      </c>
      <c r="AB12" s="192">
        <f t="shared" si="2"/>
        <v>0</v>
      </c>
      <c r="AC12" s="192">
        <f t="shared" si="2"/>
        <v>0</v>
      </c>
      <c r="AD12" s="192">
        <f t="shared" si="2"/>
        <v>0</v>
      </c>
      <c r="AE12" s="192">
        <f t="shared" si="2"/>
        <v>0</v>
      </c>
      <c r="AF12" s="192">
        <f t="shared" si="2"/>
        <v>0</v>
      </c>
      <c r="AG12" s="192">
        <f t="shared" ref="AG12" si="3">SUM(AG9:AG11)</f>
        <v>0</v>
      </c>
      <c r="AH12" s="193">
        <f>+'Budget Summ Amt'!AH13</f>
        <v>0</v>
      </c>
    </row>
    <row r="13" spans="1:34" s="13" customFormat="1" ht="10.5">
      <c r="A13" s="255" t="s">
        <v>481</v>
      </c>
      <c r="B13" s="124"/>
      <c r="C13" s="456"/>
      <c r="D13" s="323">
        <f>SUM(E13:P13)</f>
        <v>0</v>
      </c>
      <c r="E13" s="116"/>
      <c r="F13" s="116"/>
      <c r="G13" s="116"/>
      <c r="H13" s="116"/>
      <c r="I13" s="116"/>
      <c r="J13" s="116"/>
      <c r="K13" s="116"/>
      <c r="L13" s="116"/>
      <c r="M13" s="116"/>
      <c r="N13" s="116"/>
      <c r="O13" s="116"/>
      <c r="P13" s="118"/>
      <c r="Q13" s="118"/>
      <c r="R13" s="118"/>
      <c r="S13" s="118"/>
      <c r="T13" s="118"/>
      <c r="U13" s="118"/>
      <c r="V13" s="118"/>
      <c r="W13" s="118"/>
      <c r="X13" s="118"/>
      <c r="Y13" s="118"/>
      <c r="Z13" s="118"/>
      <c r="AA13" s="118"/>
      <c r="AB13" s="118"/>
      <c r="AC13" s="118"/>
      <c r="AD13" s="118"/>
      <c r="AE13" s="118"/>
      <c r="AF13" s="118"/>
      <c r="AG13" s="118"/>
      <c r="AH13" s="119"/>
    </row>
    <row r="14" spans="1:34" s="13" customFormat="1" ht="10.5">
      <c r="A14" s="255" t="s">
        <v>482</v>
      </c>
      <c r="B14" s="124"/>
      <c r="C14" s="456"/>
      <c r="D14" s="323">
        <f>SUM(E14:P14)</f>
        <v>0</v>
      </c>
      <c r="E14" s="116"/>
      <c r="F14" s="116"/>
      <c r="G14" s="116"/>
      <c r="H14" s="116"/>
      <c r="I14" s="116"/>
      <c r="J14" s="116"/>
      <c r="K14" s="116"/>
      <c r="L14" s="116"/>
      <c r="M14" s="116"/>
      <c r="N14" s="116"/>
      <c r="O14" s="116"/>
      <c r="P14" s="116"/>
      <c r="Q14" s="118"/>
      <c r="R14" s="118"/>
      <c r="S14" s="118"/>
      <c r="T14" s="118"/>
      <c r="U14" s="118"/>
      <c r="V14" s="118"/>
      <c r="W14" s="118"/>
      <c r="X14" s="118"/>
      <c r="Y14" s="118"/>
      <c r="Z14" s="118"/>
      <c r="AA14" s="118"/>
      <c r="AB14" s="118"/>
      <c r="AC14" s="118"/>
      <c r="AD14" s="118"/>
      <c r="AE14" s="118"/>
      <c r="AF14" s="118"/>
      <c r="AG14" s="118"/>
      <c r="AH14" s="119"/>
    </row>
    <row r="15" spans="1:34" s="13" customFormat="1" ht="10.5">
      <c r="A15" s="255" t="s">
        <v>483</v>
      </c>
      <c r="B15" s="124"/>
      <c r="C15" s="456"/>
      <c r="D15" s="323">
        <f>+D12-D14-D13</f>
        <v>0</v>
      </c>
      <c r="E15" s="191">
        <f t="shared" ref="E15:AH15" si="4">+E12-E14-E13</f>
        <v>0</v>
      </c>
      <c r="F15" s="191">
        <f t="shared" si="4"/>
        <v>0</v>
      </c>
      <c r="G15" s="191">
        <f t="shared" si="4"/>
        <v>0</v>
      </c>
      <c r="H15" s="191">
        <f t="shared" si="4"/>
        <v>0</v>
      </c>
      <c r="I15" s="191">
        <f t="shared" si="4"/>
        <v>0</v>
      </c>
      <c r="J15" s="191">
        <f t="shared" si="4"/>
        <v>0</v>
      </c>
      <c r="K15" s="191">
        <f t="shared" si="4"/>
        <v>0</v>
      </c>
      <c r="L15" s="191">
        <f t="shared" si="4"/>
        <v>0</v>
      </c>
      <c r="M15" s="191">
        <f t="shared" si="4"/>
        <v>0</v>
      </c>
      <c r="N15" s="191">
        <f t="shared" si="4"/>
        <v>0</v>
      </c>
      <c r="O15" s="191">
        <f t="shared" si="4"/>
        <v>0</v>
      </c>
      <c r="P15" s="192">
        <f t="shared" si="4"/>
        <v>0</v>
      </c>
      <c r="Q15" s="192">
        <f t="shared" si="4"/>
        <v>0</v>
      </c>
      <c r="R15" s="192">
        <f t="shared" si="4"/>
        <v>0</v>
      </c>
      <c r="S15" s="192">
        <f t="shared" si="4"/>
        <v>0</v>
      </c>
      <c r="T15" s="192">
        <f t="shared" si="4"/>
        <v>0</v>
      </c>
      <c r="U15" s="192">
        <f t="shared" si="4"/>
        <v>0</v>
      </c>
      <c r="V15" s="192">
        <f t="shared" si="4"/>
        <v>0</v>
      </c>
      <c r="W15" s="192">
        <f t="shared" si="4"/>
        <v>0</v>
      </c>
      <c r="X15" s="192">
        <f t="shared" si="4"/>
        <v>0</v>
      </c>
      <c r="Y15" s="192">
        <f t="shared" si="4"/>
        <v>0</v>
      </c>
      <c r="Z15" s="192">
        <f t="shared" ref="Z15:AF15" si="5">+Z12-Z14-Z13</f>
        <v>0</v>
      </c>
      <c r="AA15" s="192">
        <f t="shared" si="5"/>
        <v>0</v>
      </c>
      <c r="AB15" s="192">
        <f t="shared" si="5"/>
        <v>0</v>
      </c>
      <c r="AC15" s="192">
        <f t="shared" si="5"/>
        <v>0</v>
      </c>
      <c r="AD15" s="192">
        <f t="shared" si="5"/>
        <v>0</v>
      </c>
      <c r="AE15" s="192">
        <f t="shared" si="5"/>
        <v>0</v>
      </c>
      <c r="AF15" s="192">
        <f t="shared" si="5"/>
        <v>0</v>
      </c>
      <c r="AG15" s="192">
        <f t="shared" ref="AG15" si="6">+AG12-AG14-AG13</f>
        <v>0</v>
      </c>
      <c r="AH15" s="193">
        <f t="shared" si="4"/>
        <v>0</v>
      </c>
    </row>
    <row r="16" spans="1:34" s="13" customFormat="1" ht="10.5">
      <c r="A16" s="255" t="s">
        <v>484</v>
      </c>
      <c r="B16" s="124"/>
      <c r="C16" s="456"/>
      <c r="D16" s="323">
        <f>SUM(E16:P16)</f>
        <v>0</v>
      </c>
      <c r="E16" s="116"/>
      <c r="F16" s="116"/>
      <c r="G16" s="116"/>
      <c r="H16" s="116"/>
      <c r="I16" s="116"/>
      <c r="J16" s="116"/>
      <c r="K16" s="116"/>
      <c r="L16" s="116"/>
      <c r="M16" s="116"/>
      <c r="N16" s="116"/>
      <c r="O16" s="116"/>
      <c r="P16" s="490"/>
      <c r="Q16" s="490"/>
      <c r="R16" s="490"/>
      <c r="S16" s="490"/>
      <c r="T16" s="490"/>
      <c r="U16" s="490"/>
      <c r="V16" s="490"/>
      <c r="W16" s="490"/>
      <c r="X16" s="490"/>
      <c r="Y16" s="490"/>
      <c r="Z16" s="490"/>
      <c r="AA16" s="490"/>
      <c r="AB16" s="490"/>
      <c r="AC16" s="490"/>
      <c r="AD16" s="490"/>
      <c r="AE16" s="490"/>
      <c r="AF16" s="490"/>
      <c r="AG16" s="490"/>
      <c r="AH16" s="119"/>
    </row>
    <row r="17" spans="1:34" s="13" customFormat="1" ht="10.5">
      <c r="A17" s="255" t="s">
        <v>485</v>
      </c>
      <c r="B17" s="124"/>
      <c r="C17" s="456"/>
      <c r="D17" s="453" t="str">
        <f>IF(ISERROR(+D16/D15),"",+D16/D15)</f>
        <v/>
      </c>
      <c r="E17" s="445" t="str">
        <f t="shared" ref="E17:Y17" si="7">IF(ISERROR(+E16/E15),"",+E16/E15)</f>
        <v/>
      </c>
      <c r="F17" s="445" t="str">
        <f t="shared" si="7"/>
        <v/>
      </c>
      <c r="G17" s="445" t="str">
        <f t="shared" si="7"/>
        <v/>
      </c>
      <c r="H17" s="445" t="str">
        <f t="shared" si="7"/>
        <v/>
      </c>
      <c r="I17" s="445" t="str">
        <f t="shared" si="7"/>
        <v/>
      </c>
      <c r="J17" s="445" t="str">
        <f t="shared" si="7"/>
        <v/>
      </c>
      <c r="K17" s="445" t="str">
        <f t="shared" si="7"/>
        <v/>
      </c>
      <c r="L17" s="445" t="str">
        <f t="shared" si="7"/>
        <v/>
      </c>
      <c r="M17" s="445" t="str">
        <f t="shared" si="7"/>
        <v/>
      </c>
      <c r="N17" s="445" t="str">
        <f t="shared" si="7"/>
        <v/>
      </c>
      <c r="O17" s="445" t="str">
        <f t="shared" si="7"/>
        <v/>
      </c>
      <c r="P17" s="445" t="str">
        <f t="shared" si="7"/>
        <v/>
      </c>
      <c r="Q17" s="445" t="str">
        <f t="shared" si="7"/>
        <v/>
      </c>
      <c r="R17" s="445" t="str">
        <f t="shared" si="7"/>
        <v/>
      </c>
      <c r="S17" s="445" t="str">
        <f t="shared" si="7"/>
        <v/>
      </c>
      <c r="T17" s="445" t="str">
        <f t="shared" si="7"/>
        <v/>
      </c>
      <c r="U17" s="445" t="str">
        <f t="shared" si="7"/>
        <v/>
      </c>
      <c r="V17" s="445" t="str">
        <f t="shared" si="7"/>
        <v/>
      </c>
      <c r="W17" s="445" t="str">
        <f t="shared" si="7"/>
        <v/>
      </c>
      <c r="X17" s="445" t="str">
        <f t="shared" si="7"/>
        <v/>
      </c>
      <c r="Y17" s="445" t="str">
        <f t="shared" si="7"/>
        <v/>
      </c>
      <c r="Z17" s="445" t="str">
        <f t="shared" ref="Z17:AF17" si="8">IF(ISERROR(+Z16/Z15),"",+Z16/Z15)</f>
        <v/>
      </c>
      <c r="AA17" s="445" t="str">
        <f t="shared" si="8"/>
        <v/>
      </c>
      <c r="AB17" s="445" t="str">
        <f t="shared" si="8"/>
        <v/>
      </c>
      <c r="AC17" s="445" t="str">
        <f t="shared" si="8"/>
        <v/>
      </c>
      <c r="AD17" s="445" t="str">
        <f t="shared" si="8"/>
        <v/>
      </c>
      <c r="AE17" s="445" t="str">
        <f t="shared" si="8"/>
        <v/>
      </c>
      <c r="AF17" s="445" t="str">
        <f t="shared" si="8"/>
        <v/>
      </c>
      <c r="AG17" s="445" t="str">
        <f t="shared" ref="AG17" si="9">IF(ISERROR(+AG16/AG15),"",+AG16/AG15)</f>
        <v/>
      </c>
      <c r="AH17" s="446" t="str">
        <f t="shared" ref="AH17" si="10">IF(ISERROR(+AH16/AH15),"",+AH16/AH15)</f>
        <v/>
      </c>
    </row>
    <row r="18" spans="1:34" s="13" customFormat="1" ht="10.5">
      <c r="A18" s="256" t="s">
        <v>486</v>
      </c>
      <c r="B18" s="257"/>
      <c r="C18" s="457"/>
      <c r="D18" s="454" t="str">
        <f>IF(ISERROR(+D16/D9),"",+D16/D9)</f>
        <v/>
      </c>
      <c r="E18" s="447" t="str">
        <f t="shared" ref="E18:Y18" si="11">IF(ISERROR(+E16/E9),"",+E16/E9)</f>
        <v/>
      </c>
      <c r="F18" s="447" t="str">
        <f t="shared" si="11"/>
        <v/>
      </c>
      <c r="G18" s="447" t="str">
        <f t="shared" si="11"/>
        <v/>
      </c>
      <c r="H18" s="447" t="str">
        <f t="shared" si="11"/>
        <v/>
      </c>
      <c r="I18" s="447" t="str">
        <f t="shared" si="11"/>
        <v/>
      </c>
      <c r="J18" s="447" t="str">
        <f t="shared" si="11"/>
        <v/>
      </c>
      <c r="K18" s="447" t="str">
        <f t="shared" si="11"/>
        <v/>
      </c>
      <c r="L18" s="454" t="str">
        <f t="shared" si="11"/>
        <v/>
      </c>
      <c r="M18" s="447" t="str">
        <f t="shared" si="11"/>
        <v/>
      </c>
      <c r="N18" s="447" t="str">
        <f t="shared" si="11"/>
        <v/>
      </c>
      <c r="O18" s="447" t="str">
        <f t="shared" si="11"/>
        <v/>
      </c>
      <c r="P18" s="447" t="str">
        <f t="shared" si="11"/>
        <v/>
      </c>
      <c r="Q18" s="447" t="str">
        <f t="shared" si="11"/>
        <v/>
      </c>
      <c r="R18" s="447" t="str">
        <f t="shared" si="11"/>
        <v/>
      </c>
      <c r="S18" s="447" t="str">
        <f t="shared" si="11"/>
        <v/>
      </c>
      <c r="T18" s="454" t="str">
        <f t="shared" si="11"/>
        <v/>
      </c>
      <c r="U18" s="447" t="str">
        <f t="shared" si="11"/>
        <v/>
      </c>
      <c r="V18" s="447" t="str">
        <f t="shared" si="11"/>
        <v/>
      </c>
      <c r="W18" s="447" t="str">
        <f t="shared" si="11"/>
        <v/>
      </c>
      <c r="X18" s="447" t="str">
        <f t="shared" si="11"/>
        <v/>
      </c>
      <c r="Y18" s="447" t="str">
        <f t="shared" si="11"/>
        <v/>
      </c>
      <c r="Z18" s="447" t="str">
        <f t="shared" ref="Z18:AF18" si="12">IF(ISERROR(+Z16/Z9),"",+Z16/Z9)</f>
        <v/>
      </c>
      <c r="AA18" s="454" t="str">
        <f t="shared" si="12"/>
        <v/>
      </c>
      <c r="AB18" s="447" t="str">
        <f t="shared" si="12"/>
        <v/>
      </c>
      <c r="AC18" s="447" t="str">
        <f t="shared" si="12"/>
        <v/>
      </c>
      <c r="AD18" s="447" t="str">
        <f t="shared" si="12"/>
        <v/>
      </c>
      <c r="AE18" s="447" t="str">
        <f t="shared" si="12"/>
        <v/>
      </c>
      <c r="AF18" s="447" t="str">
        <f t="shared" si="12"/>
        <v/>
      </c>
      <c r="AG18" s="447" t="str">
        <f t="shared" ref="AG18" si="13">IF(ISERROR(+AG16/AG9),"",+AG16/AG9)</f>
        <v/>
      </c>
      <c r="AH18" s="448" t="str">
        <f t="shared" ref="AH18" si="14">IF(ISERROR(+AH16/AH9),"",+AH16/AH9)</f>
        <v/>
      </c>
    </row>
    <row r="19" spans="1:34" s="13" customFormat="1" ht="11" thickBot="1">
      <c r="A19" s="258" t="s">
        <v>487</v>
      </c>
      <c r="B19" s="259"/>
      <c r="C19" s="458"/>
      <c r="D19" s="455" t="str">
        <f>IF(ISERROR(+D16/D10),"",+D16/D10)</f>
        <v/>
      </c>
      <c r="E19" s="449" t="str">
        <f t="shared" ref="E19:Y19" si="15">IF(ISERROR(+E16/E10),"",+E16/E10)</f>
        <v/>
      </c>
      <c r="F19" s="449" t="str">
        <f t="shared" si="15"/>
        <v/>
      </c>
      <c r="G19" s="449" t="str">
        <f t="shared" si="15"/>
        <v/>
      </c>
      <c r="H19" s="449" t="str">
        <f t="shared" si="15"/>
        <v/>
      </c>
      <c r="I19" s="449" t="str">
        <f t="shared" si="15"/>
        <v/>
      </c>
      <c r="J19" s="455" t="str">
        <f t="shared" si="15"/>
        <v/>
      </c>
      <c r="K19" s="449" t="str">
        <f t="shared" si="15"/>
        <v/>
      </c>
      <c r="L19" s="449" t="str">
        <f t="shared" si="15"/>
        <v/>
      </c>
      <c r="M19" s="449" t="str">
        <f t="shared" si="15"/>
        <v/>
      </c>
      <c r="N19" s="449" t="str">
        <f t="shared" si="15"/>
        <v/>
      </c>
      <c r="O19" s="449" t="str">
        <f t="shared" si="15"/>
        <v/>
      </c>
      <c r="P19" s="455" t="str">
        <f t="shared" si="15"/>
        <v/>
      </c>
      <c r="Q19" s="449" t="str">
        <f t="shared" si="15"/>
        <v/>
      </c>
      <c r="R19" s="449" t="str">
        <f t="shared" si="15"/>
        <v/>
      </c>
      <c r="S19" s="449" t="str">
        <f t="shared" si="15"/>
        <v/>
      </c>
      <c r="T19" s="449" t="str">
        <f t="shared" si="15"/>
        <v/>
      </c>
      <c r="U19" s="449" t="str">
        <f t="shared" si="15"/>
        <v/>
      </c>
      <c r="V19" s="455" t="str">
        <f t="shared" si="15"/>
        <v/>
      </c>
      <c r="W19" s="449" t="str">
        <f t="shared" si="15"/>
        <v/>
      </c>
      <c r="X19" s="449" t="str">
        <f t="shared" si="15"/>
        <v/>
      </c>
      <c r="Y19" s="449" t="str">
        <f t="shared" si="15"/>
        <v/>
      </c>
      <c r="Z19" s="449" t="str">
        <f t="shared" ref="Z19:AF19" si="16">IF(ISERROR(+Z16/Z10),"",+Z16/Z10)</f>
        <v/>
      </c>
      <c r="AA19" s="449" t="str">
        <f t="shared" si="16"/>
        <v/>
      </c>
      <c r="AB19" s="449" t="str">
        <f t="shared" si="16"/>
        <v/>
      </c>
      <c r="AC19" s="455" t="str">
        <f t="shared" si="16"/>
        <v/>
      </c>
      <c r="AD19" s="449" t="str">
        <f t="shared" si="16"/>
        <v/>
      </c>
      <c r="AE19" s="449" t="str">
        <f t="shared" si="16"/>
        <v/>
      </c>
      <c r="AF19" s="449" t="str">
        <f t="shared" si="16"/>
        <v/>
      </c>
      <c r="AG19" s="449" t="str">
        <f t="shared" ref="AG19" si="17">IF(ISERROR(+AG16/AG10),"",+AG16/AG10)</f>
        <v/>
      </c>
      <c r="AH19" s="450" t="str">
        <f t="shared" ref="AH19" si="18">IF(ISERROR(+AH16/AH10),"",+AH16/AH10)</f>
        <v/>
      </c>
    </row>
    <row r="20" spans="1:34" s="13" customFormat="1" ht="11.25" customHeight="1" thickTop="1" thickBot="1">
      <c r="D20" s="12"/>
      <c r="E20" s="12"/>
      <c r="F20" s="12"/>
      <c r="G20" s="12"/>
      <c r="H20" s="12"/>
      <c r="I20" s="12"/>
      <c r="J20" s="12"/>
      <c r="K20" s="12"/>
      <c r="L20" s="12"/>
      <c r="M20" s="12"/>
    </row>
    <row r="21" spans="1:34" ht="17.25" customHeight="1" thickBot="1">
      <c r="D21" s="154" t="s">
        <v>488</v>
      </c>
      <c r="G21" s="556"/>
    </row>
    <row r="22" spans="1:34" ht="27.75" customHeight="1">
      <c r="D22" s="154" t="s">
        <v>489</v>
      </c>
    </row>
    <row r="23" spans="1:34" ht="14.25" customHeight="1" thickBot="1">
      <c r="D23" s="154"/>
      <c r="J23" s="546"/>
    </row>
    <row r="24" spans="1:34" ht="16.5" customHeight="1" thickBot="1">
      <c r="D24" s="154" t="s">
        <v>490</v>
      </c>
      <c r="G24" s="557"/>
    </row>
    <row r="25" spans="1:34" ht="9" customHeight="1">
      <c r="D25" s="13"/>
    </row>
    <row r="26" spans="1:34" ht="0.75" hidden="1" customHeight="1">
      <c r="D26" s="13"/>
    </row>
    <row r="27" spans="1:34">
      <c r="D27" s="245" t="s">
        <v>491</v>
      </c>
    </row>
    <row r="28" spans="1:34" ht="39" customHeight="1"/>
    <row r="29" spans="1:34" ht="5.25" customHeight="1"/>
    <row r="30" spans="1:34" ht="27.75" customHeight="1"/>
    <row r="31" spans="1:34" s="13" customFormat="1" ht="10.5">
      <c r="D31" s="246" t="s">
        <v>492</v>
      </c>
      <c r="E31" s="247"/>
      <c r="H31" s="248"/>
      <c r="I31" s="246"/>
      <c r="J31" s="246"/>
      <c r="K31" s="246"/>
    </row>
    <row r="32" spans="1:34" s="13" customFormat="1" ht="6" customHeight="1">
      <c r="I32" s="249"/>
      <c r="J32" s="249"/>
      <c r="K32" s="249"/>
    </row>
    <row r="33" spans="1:13">
      <c r="J33" s="964"/>
      <c r="K33" s="964"/>
      <c r="L33" s="964"/>
      <c r="M33" s="964"/>
    </row>
    <row r="34" spans="1:13" s="15" customFormat="1" ht="9" customHeight="1" thickBot="1">
      <c r="A34" s="250"/>
      <c r="B34" s="250"/>
      <c r="C34" s="5"/>
      <c r="D34" s="4"/>
    </row>
    <row r="35" spans="1:13" ht="24.75" customHeight="1" thickTop="1">
      <c r="D35" s="971" t="s">
        <v>493</v>
      </c>
      <c r="E35" s="972"/>
      <c r="F35" s="972"/>
      <c r="G35" s="972"/>
      <c r="H35" s="973"/>
      <c r="I35" s="548"/>
      <c r="J35" s="958" t="s">
        <v>494</v>
      </c>
      <c r="K35" s="959"/>
      <c r="L35" s="959"/>
      <c r="M35" s="960"/>
    </row>
    <row r="36" spans="1:13" ht="146.25" customHeight="1" thickBot="1">
      <c r="D36" s="961"/>
      <c r="E36" s="962"/>
      <c r="F36" s="962"/>
      <c r="G36" s="962"/>
      <c r="H36" s="963"/>
      <c r="I36" s="547"/>
      <c r="J36" s="961"/>
      <c r="K36" s="962"/>
      <c r="L36" s="962"/>
      <c r="M36" s="963"/>
    </row>
    <row r="37" spans="1:13" ht="13" thickTop="1">
      <c r="A37" s="451"/>
      <c r="B37" s="451"/>
      <c r="C37" s="451"/>
      <c r="D37" s="451"/>
      <c r="E37" s="451"/>
      <c r="F37" s="451"/>
      <c r="G37" s="451"/>
      <c r="H37" s="451"/>
      <c r="J37" s="451"/>
      <c r="K37" s="451"/>
    </row>
  </sheetData>
  <sheetProtection algorithmName="SHA-512" hashValue="iUG2HKJ72mt8KeHy8s8hEOlGD7Wl+ajwCWrUoNOI2YK9hUrs6PGJy1+7rxK6ipPn8d8ST81XVPhoLO+zmbCZ5A==" saltValue="0/bLOq+uNkSU1SQ8IyC5bA==" spinCount="100000" sheet="1" formatCells="0" formatColumns="0" formatRows="0"/>
  <mergeCells count="7">
    <mergeCell ref="J35:M35"/>
    <mergeCell ref="J36:M36"/>
    <mergeCell ref="J33:M33"/>
    <mergeCell ref="A7:C7"/>
    <mergeCell ref="A8:C8"/>
    <mergeCell ref="D35:H35"/>
    <mergeCell ref="D36:H36"/>
  </mergeCells>
  <pageMargins left="0" right="0" top="0" bottom="0" header="0" footer="0"/>
  <pageSetup scale="92" orientation="landscape" blackAndWhite="1" r:id="rId1"/>
  <ignoredErrors>
    <ignoredError sqref="D12"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3</xdr:col>
                    <xdr:colOff>50800</xdr:colOff>
                    <xdr:row>27</xdr:row>
                    <xdr:rowOff>19050</xdr:rowOff>
                  </from>
                  <to>
                    <xdr:col>8</xdr:col>
                    <xdr:colOff>469900</xdr:colOff>
                    <xdr:row>27</xdr:row>
                    <xdr:rowOff>381000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3</xdr:col>
                    <xdr:colOff>57150</xdr:colOff>
                    <xdr:row>28</xdr:row>
                    <xdr:rowOff>19050</xdr:rowOff>
                  </from>
                  <to>
                    <xdr:col>6</xdr:col>
                    <xdr:colOff>400050</xdr:colOff>
                    <xdr:row>29</xdr:row>
                    <xdr:rowOff>203200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3</xdr:col>
                    <xdr:colOff>69850</xdr:colOff>
                    <xdr:row>31</xdr:row>
                    <xdr:rowOff>69850</xdr:rowOff>
                  </from>
                  <to>
                    <xdr:col>6</xdr:col>
                    <xdr:colOff>412750</xdr:colOff>
                    <xdr:row>33</xdr:row>
                    <xdr:rowOff>69850</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from>
                    <xdr:col>6</xdr:col>
                    <xdr:colOff>31750</xdr:colOff>
                    <xdr:row>21</xdr:row>
                    <xdr:rowOff>31750</xdr:rowOff>
                  </from>
                  <to>
                    <xdr:col>6</xdr:col>
                    <xdr:colOff>622300</xdr:colOff>
                    <xdr:row>23</xdr:row>
                    <xdr:rowOff>19050</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from>
                    <xdr:col>7</xdr:col>
                    <xdr:colOff>641350</xdr:colOff>
                    <xdr:row>21</xdr:row>
                    <xdr:rowOff>38100</xdr:rowOff>
                  </from>
                  <to>
                    <xdr:col>8</xdr:col>
                    <xdr:colOff>533400</xdr:colOff>
                    <xdr:row>23</xdr:row>
                    <xdr:rowOff>31750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rgb="FFFFFF00"/>
    <pageSetUpPr fitToPage="1"/>
  </sheetPr>
  <dimension ref="A1:H1650"/>
  <sheetViews>
    <sheetView showGridLines="0" tabSelected="1" zoomScale="105" zoomScaleNormal="105" workbookViewId="0">
      <selection activeCell="C19" sqref="C19"/>
    </sheetView>
  </sheetViews>
  <sheetFormatPr defaultColWidth="9.1796875" defaultRowHeight="12.5"/>
  <cols>
    <col min="1" max="1" width="24.81640625" style="1" customWidth="1"/>
    <col min="2" max="2" width="25.7265625" style="1" customWidth="1"/>
    <col min="3" max="3" width="69.453125" style="1" customWidth="1"/>
    <col min="4" max="4" width="16.1796875" style="1" customWidth="1"/>
    <col min="5" max="5" width="19.26953125" style="1" customWidth="1"/>
    <col min="6" max="6" width="17.7265625" style="1" customWidth="1"/>
    <col min="7" max="7" width="13.1796875" style="1" customWidth="1"/>
    <col min="8" max="8" width="14.26953125" style="1" customWidth="1"/>
    <col min="9" max="16384" width="9.1796875" style="1"/>
  </cols>
  <sheetData>
    <row r="1" spans="1:8" customFormat="1" ht="13">
      <c r="A1" s="847" t="s">
        <v>77</v>
      </c>
      <c r="B1" s="369"/>
      <c r="C1" s="369"/>
      <c r="D1" s="369"/>
      <c r="E1" s="369"/>
      <c r="F1" s="369"/>
      <c r="G1" s="369"/>
      <c r="H1" s="147"/>
    </row>
    <row r="2" spans="1:8" customFormat="1" ht="13">
      <c r="A2" s="121" t="s">
        <v>573</v>
      </c>
      <c r="B2" s="148"/>
      <c r="C2" s="148"/>
      <c r="D2" s="148"/>
      <c r="E2" s="148"/>
      <c r="F2" s="148"/>
      <c r="G2" s="148"/>
      <c r="H2" s="147"/>
    </row>
    <row r="3" spans="1:8" customFormat="1" ht="13">
      <c r="A3" s="148"/>
      <c r="B3" s="148"/>
      <c r="C3" s="148"/>
      <c r="D3" s="148"/>
      <c r="E3" s="148"/>
      <c r="F3" s="148"/>
      <c r="G3" s="148"/>
      <c r="H3" s="52"/>
    </row>
    <row r="4" spans="1:8" customFormat="1" ht="13">
      <c r="A4" s="132" t="s">
        <v>262</v>
      </c>
      <c r="B4" s="827"/>
      <c r="C4" s="828" t="s">
        <v>264</v>
      </c>
      <c r="D4" s="812"/>
      <c r="E4" s="466" t="s">
        <v>265</v>
      </c>
      <c r="F4" s="983"/>
      <c r="G4" s="984"/>
      <c r="H4" s="621"/>
    </row>
    <row r="5" spans="1:8" customFormat="1" ht="13">
      <c r="A5" s="132" t="s">
        <v>496</v>
      </c>
      <c r="B5" s="809"/>
      <c r="C5" s="829" t="s">
        <v>497</v>
      </c>
      <c r="D5" s="809"/>
      <c r="E5" s="465" t="s">
        <v>498</v>
      </c>
      <c r="F5" s="985"/>
      <c r="G5" s="985"/>
      <c r="H5" s="621"/>
    </row>
    <row r="6" spans="1:8" customFormat="1" ht="13">
      <c r="A6" s="620" t="s">
        <v>263</v>
      </c>
      <c r="B6" s="810"/>
      <c r="C6" s="828" t="s">
        <v>499</v>
      </c>
      <c r="D6" s="811"/>
      <c r="E6" s="467" t="s">
        <v>335</v>
      </c>
      <c r="F6" s="984"/>
      <c r="G6" s="984"/>
      <c r="H6" s="621"/>
    </row>
    <row r="7" spans="1:8" customFormat="1" ht="13">
      <c r="A7" s="620"/>
      <c r="B7" s="430"/>
      <c r="C7" s="430"/>
      <c r="D7" s="430"/>
      <c r="E7" s="430"/>
      <c r="F7" s="430"/>
      <c r="G7" s="430"/>
      <c r="H7" s="1"/>
    </row>
    <row r="8" spans="1:8" customFormat="1" ht="3.75" customHeight="1" thickBot="1">
      <c r="A8" s="132"/>
      <c r="B8" s="986"/>
      <c r="C8" s="986"/>
      <c r="D8" s="986"/>
      <c r="E8" s="986"/>
      <c r="F8" s="986"/>
      <c r="G8" s="986"/>
      <c r="H8" s="986"/>
    </row>
    <row r="9" spans="1:8" customFormat="1" hidden="1">
      <c r="A9" s="1"/>
      <c r="B9" s="986"/>
      <c r="C9" s="986"/>
      <c r="D9" s="986"/>
      <c r="E9" s="986"/>
      <c r="F9" s="986"/>
      <c r="G9" s="986"/>
      <c r="H9" s="986"/>
    </row>
    <row r="10" spans="1:8" customFormat="1" ht="13.5" hidden="1" thickBot="1">
      <c r="A10" s="468"/>
      <c r="B10" s="1"/>
      <c r="C10" s="1"/>
      <c r="D10" s="1"/>
      <c r="E10" s="1"/>
      <c r="F10" s="1"/>
      <c r="G10" s="1"/>
      <c r="H10" s="1"/>
    </row>
    <row r="11" spans="1:8" customFormat="1" ht="13" thickTop="1">
      <c r="A11" s="974" t="s">
        <v>500</v>
      </c>
      <c r="B11" s="975"/>
      <c r="C11" s="975"/>
      <c r="D11" s="975"/>
      <c r="E11" s="975"/>
      <c r="F11" s="987" t="s">
        <v>501</v>
      </c>
      <c r="G11" s="979" t="s">
        <v>502</v>
      </c>
      <c r="H11" s="980"/>
    </row>
    <row r="12" spans="1:8" customFormat="1">
      <c r="A12" s="464" t="s">
        <v>503</v>
      </c>
      <c r="B12" s="463" t="s">
        <v>504</v>
      </c>
      <c r="C12" s="463" t="s">
        <v>505</v>
      </c>
      <c r="D12" s="463" t="s">
        <v>506</v>
      </c>
      <c r="E12" s="622" t="s">
        <v>507</v>
      </c>
      <c r="F12" s="988"/>
      <c r="G12" s="623" t="s">
        <v>508</v>
      </c>
      <c r="H12" s="624" t="s">
        <v>509</v>
      </c>
    </row>
    <row r="13" spans="1:8" customFormat="1">
      <c r="A13" s="625"/>
      <c r="B13" s="626"/>
      <c r="C13" s="627"/>
      <c r="D13" s="627"/>
      <c r="E13" s="628"/>
      <c r="F13" s="113"/>
      <c r="G13" s="629"/>
      <c r="H13" s="630"/>
    </row>
    <row r="14" spans="1:8" customFormat="1">
      <c r="A14" s="631"/>
      <c r="B14" s="626"/>
      <c r="C14" s="627"/>
      <c r="D14" s="627"/>
      <c r="E14" s="628"/>
      <c r="F14" s="115"/>
      <c r="G14" s="629"/>
      <c r="H14" s="630"/>
    </row>
    <row r="15" spans="1:8" customFormat="1">
      <c r="A15" s="631"/>
      <c r="B15" s="626"/>
      <c r="C15" s="627"/>
      <c r="D15" s="627"/>
      <c r="E15" s="628"/>
      <c r="F15" s="115"/>
      <c r="G15" s="629"/>
      <c r="H15" s="630"/>
    </row>
    <row r="16" spans="1:8" customFormat="1">
      <c r="A16" s="631"/>
      <c r="B16" s="626"/>
      <c r="C16" s="627"/>
      <c r="D16" s="627"/>
      <c r="E16" s="628"/>
      <c r="F16" s="115"/>
      <c r="G16" s="629"/>
      <c r="H16" s="630"/>
    </row>
    <row r="17" spans="1:8" customFormat="1">
      <c r="A17" s="631"/>
      <c r="B17" s="626"/>
      <c r="C17" s="627"/>
      <c r="D17" s="627"/>
      <c r="E17" s="628"/>
      <c r="F17" s="115"/>
      <c r="G17" s="629"/>
      <c r="H17" s="630"/>
    </row>
    <row r="18" spans="1:8" customFormat="1">
      <c r="A18" s="631"/>
      <c r="B18" s="626"/>
      <c r="C18" s="632"/>
      <c r="D18" s="632"/>
      <c r="E18" s="633"/>
      <c r="F18" s="115"/>
      <c r="G18" s="634"/>
      <c r="H18" s="635"/>
    </row>
    <row r="19" spans="1:8" customFormat="1">
      <c r="A19" s="631"/>
      <c r="B19" s="626"/>
      <c r="C19" s="632"/>
      <c r="D19" s="632"/>
      <c r="E19" s="633"/>
      <c r="F19" s="115"/>
      <c r="G19" s="634"/>
      <c r="H19" s="635"/>
    </row>
    <row r="20" spans="1:8" customFormat="1">
      <c r="A20" s="631"/>
      <c r="B20" s="626"/>
      <c r="C20" s="627"/>
      <c r="D20" s="627"/>
      <c r="E20" s="628"/>
      <c r="F20" s="115"/>
      <c r="G20" s="629"/>
      <c r="H20" s="630"/>
    </row>
    <row r="21" spans="1:8" customFormat="1">
      <c r="A21" s="636"/>
      <c r="B21" s="626"/>
      <c r="C21" s="637"/>
      <c r="D21" s="637"/>
      <c r="E21" s="638"/>
      <c r="F21" s="115"/>
      <c r="G21" s="639"/>
      <c r="H21" s="640"/>
    </row>
    <row r="22" spans="1:8" customFormat="1" ht="13" thickBot="1">
      <c r="A22" s="321"/>
      <c r="B22" s="469"/>
      <c r="C22" s="469"/>
      <c r="D22" s="469"/>
      <c r="E22" s="469"/>
      <c r="F22" s="551"/>
      <c r="G22" s="469"/>
      <c r="H22" s="469"/>
    </row>
    <row r="23" spans="1:8" customFormat="1" ht="13" thickTop="1">
      <c r="A23" s="974" t="s">
        <v>510</v>
      </c>
      <c r="B23" s="975"/>
      <c r="C23" s="975"/>
      <c r="D23" s="975"/>
      <c r="E23" s="975"/>
      <c r="F23" s="987" t="s">
        <v>511</v>
      </c>
      <c r="G23" s="979" t="s">
        <v>502</v>
      </c>
      <c r="H23" s="980"/>
    </row>
    <row r="24" spans="1:8" customFormat="1" ht="25.5" customHeight="1">
      <c r="A24" s="464" t="s">
        <v>503</v>
      </c>
      <c r="B24" s="463" t="s">
        <v>504</v>
      </c>
      <c r="C24" s="463" t="s">
        <v>505</v>
      </c>
      <c r="D24" s="463" t="s">
        <v>506</v>
      </c>
      <c r="E24" s="622" t="s">
        <v>507</v>
      </c>
      <c r="F24" s="988"/>
      <c r="G24" s="623" t="s">
        <v>508</v>
      </c>
      <c r="H24" s="624" t="s">
        <v>509</v>
      </c>
    </row>
    <row r="25" spans="1:8" customFormat="1">
      <c r="A25" s="625"/>
      <c r="B25" s="641"/>
      <c r="C25" s="627"/>
      <c r="D25" s="627"/>
      <c r="E25" s="628"/>
      <c r="F25" s="113"/>
      <c r="G25" s="629"/>
      <c r="H25" s="630"/>
    </row>
    <row r="26" spans="1:8" customFormat="1">
      <c r="A26" s="642"/>
      <c r="B26" s="626"/>
      <c r="C26" s="627"/>
      <c r="D26" s="627"/>
      <c r="E26" s="628"/>
      <c r="F26" s="113"/>
      <c r="G26" s="629"/>
      <c r="H26" s="630"/>
    </row>
    <row r="27" spans="1:8" customFormat="1">
      <c r="A27" s="642"/>
      <c r="B27" s="626"/>
      <c r="C27" s="627"/>
      <c r="D27" s="627"/>
      <c r="E27" s="628"/>
      <c r="F27" s="113"/>
      <c r="G27" s="629"/>
      <c r="H27" s="630"/>
    </row>
    <row r="28" spans="1:8" customFormat="1">
      <c r="A28" s="642"/>
      <c r="B28" s="626"/>
      <c r="C28" s="627"/>
      <c r="D28" s="627"/>
      <c r="E28" s="628"/>
      <c r="F28" s="113"/>
      <c r="G28" s="629"/>
      <c r="H28" s="630"/>
    </row>
    <row r="29" spans="1:8" customFormat="1">
      <c r="A29" s="642"/>
      <c r="B29" s="626"/>
      <c r="C29" s="627"/>
      <c r="D29" s="627"/>
      <c r="E29" s="628"/>
      <c r="F29" s="113"/>
      <c r="G29" s="629"/>
      <c r="H29" s="630"/>
    </row>
    <row r="30" spans="1:8" customFormat="1">
      <c r="A30" s="642"/>
      <c r="B30" s="626"/>
      <c r="C30" s="627"/>
      <c r="D30" s="627"/>
      <c r="E30" s="628"/>
      <c r="F30" s="113"/>
      <c r="G30" s="629"/>
      <c r="H30" s="630"/>
    </row>
    <row r="31" spans="1:8" customFormat="1">
      <c r="A31" s="643"/>
      <c r="B31" s="627"/>
      <c r="C31" s="627"/>
      <c r="D31" s="627"/>
      <c r="E31" s="628"/>
      <c r="F31" s="113"/>
      <c r="G31" s="629"/>
      <c r="H31" s="630"/>
    </row>
    <row r="32" spans="1:8" customFormat="1">
      <c r="A32" s="643"/>
      <c r="B32" s="632"/>
      <c r="C32" s="627"/>
      <c r="D32" s="627"/>
      <c r="E32" s="628"/>
      <c r="F32" s="113"/>
      <c r="G32" s="629"/>
      <c r="H32" s="630"/>
    </row>
    <row r="33" spans="1:8" customFormat="1">
      <c r="A33" s="642"/>
      <c r="B33" s="626"/>
      <c r="C33" s="627"/>
      <c r="D33" s="627"/>
      <c r="E33" s="628"/>
      <c r="F33" s="113"/>
      <c r="G33" s="629"/>
      <c r="H33" s="630"/>
    </row>
    <row r="34" spans="1:8" customFormat="1">
      <c r="A34" s="642"/>
      <c r="B34" s="626"/>
      <c r="C34" s="627"/>
      <c r="D34" s="627"/>
      <c r="E34" s="628"/>
      <c r="F34" s="113"/>
      <c r="G34" s="629"/>
      <c r="H34" s="630"/>
    </row>
    <row r="35" spans="1:8" customFormat="1">
      <c r="A35" s="631"/>
      <c r="B35" s="626"/>
      <c r="C35" s="627"/>
      <c r="D35" s="627"/>
      <c r="E35" s="628"/>
      <c r="F35" s="115"/>
      <c r="G35" s="629"/>
      <c r="H35" s="630"/>
    </row>
    <row r="36" spans="1:8" customFormat="1">
      <c r="A36" s="636"/>
      <c r="B36" s="626"/>
      <c r="C36" s="637"/>
      <c r="D36" s="637"/>
      <c r="E36" s="638"/>
      <c r="F36" s="115"/>
      <c r="G36" s="639"/>
      <c r="H36" s="640"/>
    </row>
    <row r="37" spans="1:8" customFormat="1" ht="13" thickBot="1">
      <c r="A37" s="321"/>
      <c r="B37" s="469"/>
      <c r="C37" s="469"/>
      <c r="D37" s="469"/>
      <c r="E37" s="469"/>
      <c r="F37" s="551">
        <f>SUM(F25:F36)</f>
        <v>0</v>
      </c>
      <c r="G37" s="469"/>
      <c r="H37" s="469"/>
    </row>
    <row r="38" spans="1:8" customFormat="1" ht="13" thickTop="1">
      <c r="A38" s="514"/>
      <c r="B38" s="514"/>
      <c r="C38" s="514"/>
      <c r="D38" s="514"/>
      <c r="E38" s="514"/>
      <c r="F38" s="514"/>
      <c r="G38" s="514"/>
      <c r="H38" s="515"/>
    </row>
    <row r="39" spans="1:8" customFormat="1" ht="15.5">
      <c r="A39" s="976" t="s">
        <v>512</v>
      </c>
      <c r="B39" s="976"/>
      <c r="C39" s="976"/>
      <c r="D39" s="976"/>
      <c r="E39" s="976"/>
      <c r="F39" s="976"/>
      <c r="G39" s="976"/>
      <c r="H39" s="976"/>
    </row>
    <row r="40" spans="1:8" customFormat="1" ht="13">
      <c r="A40" s="977" t="s">
        <v>513</v>
      </c>
      <c r="B40" s="977"/>
      <c r="C40" s="977"/>
      <c r="D40" s="977"/>
      <c r="E40" s="977"/>
      <c r="F40" s="977"/>
      <c r="G40" s="977"/>
      <c r="H40" s="977"/>
    </row>
    <row r="41" spans="1:8" customFormat="1" ht="13">
      <c r="A41" s="977" t="s">
        <v>514</v>
      </c>
      <c r="B41" s="977"/>
      <c r="C41" s="977"/>
      <c r="D41" s="977"/>
      <c r="E41" s="977"/>
      <c r="F41" s="977"/>
      <c r="G41" s="977"/>
      <c r="H41" s="977"/>
    </row>
    <row r="42" spans="1:8" customFormat="1" ht="13">
      <c r="A42" s="595"/>
      <c r="B42" s="595"/>
      <c r="C42" s="595"/>
      <c r="D42" s="595"/>
      <c r="E42" s="595"/>
      <c r="F42" s="595"/>
      <c r="G42" s="595"/>
      <c r="H42" s="595"/>
    </row>
    <row r="43" spans="1:8" customFormat="1" ht="13">
      <c r="A43" s="595"/>
      <c r="B43" s="595"/>
      <c r="C43" s="595"/>
      <c r="D43" s="595"/>
      <c r="E43" s="595"/>
      <c r="F43" s="595"/>
      <c r="G43" s="595"/>
      <c r="H43" s="595"/>
    </row>
    <row r="44" spans="1:8" customFormat="1" ht="13">
      <c r="A44" s="595"/>
      <c r="B44" s="595"/>
      <c r="C44" s="595"/>
      <c r="D44" s="595"/>
      <c r="E44" s="595"/>
      <c r="F44" s="595"/>
      <c r="G44" s="595"/>
      <c r="H44" s="595"/>
    </row>
    <row r="45" spans="1:8" customFormat="1" ht="13">
      <c r="A45" s="595"/>
      <c r="B45" s="595"/>
      <c r="C45" s="595"/>
      <c r="D45" s="595"/>
      <c r="E45" s="595"/>
      <c r="F45" s="595"/>
      <c r="G45" s="595"/>
      <c r="H45" s="595"/>
    </row>
    <row r="46" spans="1:8" customFormat="1" ht="15.75" customHeight="1">
      <c r="A46" s="595" t="s">
        <v>515</v>
      </c>
      <c r="B46" s="595"/>
      <c r="C46" s="595"/>
      <c r="D46" s="595"/>
      <c r="E46" s="595"/>
      <c r="F46" s="595"/>
      <c r="G46" s="595"/>
      <c r="H46" s="595"/>
    </row>
    <row r="47" spans="1:8" customFormat="1" ht="13">
      <c r="A47" s="595"/>
      <c r="B47" s="595"/>
      <c r="C47" s="595"/>
      <c r="D47" s="595"/>
      <c r="E47" s="595"/>
      <c r="F47" s="595"/>
      <c r="G47" s="978"/>
      <c r="H47" s="978"/>
    </row>
    <row r="48" spans="1:8" customFormat="1" ht="13">
      <c r="A48" s="597" t="s">
        <v>516</v>
      </c>
      <c r="B48" s="597"/>
      <c r="C48" s="597"/>
      <c r="D48" s="597"/>
      <c r="E48" s="597"/>
      <c r="F48" s="597"/>
      <c r="G48" s="597"/>
      <c r="H48" s="598" t="s">
        <v>249</v>
      </c>
    </row>
    <row r="49" spans="1:8" customFormat="1" ht="13">
      <c r="A49" s="693"/>
      <c r="B49" s="693"/>
      <c r="C49" s="693"/>
      <c r="D49" s="693"/>
      <c r="E49" s="693"/>
      <c r="F49" s="693"/>
      <c r="G49" s="693"/>
      <c r="H49" s="693"/>
    </row>
    <row r="50" spans="1:8" customFormat="1" ht="13">
      <c r="A50" s="597" t="s">
        <v>517</v>
      </c>
      <c r="B50" s="597"/>
      <c r="C50" s="597"/>
      <c r="D50" s="597"/>
      <c r="E50" s="597"/>
      <c r="F50" s="597"/>
      <c r="G50" s="599"/>
      <c r="H50" s="597"/>
    </row>
    <row r="51" spans="1:8" customFormat="1" ht="13">
      <c r="A51" s="596"/>
      <c r="B51" s="596"/>
      <c r="C51" s="596"/>
      <c r="D51" s="596"/>
      <c r="E51" s="596"/>
      <c r="F51" s="596"/>
      <c r="G51" s="596"/>
      <c r="H51" s="596"/>
    </row>
    <row r="52" spans="1:8" customFormat="1" ht="13">
      <c r="A52" s="644" t="s">
        <v>518</v>
      </c>
      <c r="B52" s="596"/>
      <c r="C52" s="596"/>
      <c r="D52" s="596"/>
      <c r="E52" s="596"/>
      <c r="F52" s="596"/>
      <c r="G52" s="596"/>
      <c r="H52" s="596"/>
    </row>
    <row r="53" spans="1:8" customFormat="1" ht="13">
      <c r="A53" s="596"/>
      <c r="B53" s="596"/>
      <c r="C53" s="596"/>
      <c r="D53" s="596"/>
      <c r="E53" s="596"/>
      <c r="F53" s="596"/>
      <c r="G53" s="596"/>
      <c r="H53" s="596"/>
    </row>
    <row r="54" spans="1:8" customFormat="1" ht="13">
      <c r="A54" s="596"/>
      <c r="B54" s="596"/>
      <c r="C54" s="596"/>
      <c r="D54" s="596"/>
      <c r="E54" s="596"/>
      <c r="F54" s="596"/>
      <c r="G54" s="596"/>
      <c r="H54" s="596"/>
    </row>
    <row r="55" spans="1:8" customFormat="1" ht="13">
      <c r="A55" s="597" t="s">
        <v>519</v>
      </c>
      <c r="B55" s="597"/>
      <c r="C55" s="597"/>
      <c r="D55" s="597"/>
      <c r="E55" s="597"/>
      <c r="F55" s="597"/>
      <c r="G55" s="597"/>
      <c r="H55" s="598" t="s">
        <v>249</v>
      </c>
    </row>
    <row r="56" spans="1:8" customFormat="1" ht="13">
      <c r="A56" s="847" t="s">
        <v>77</v>
      </c>
      <c r="B56" s="369"/>
      <c r="C56" s="369"/>
      <c r="D56" s="369"/>
      <c r="E56" s="369"/>
      <c r="F56" s="369"/>
      <c r="G56" s="369"/>
      <c r="H56" s="147"/>
    </row>
    <row r="57" spans="1:8" customFormat="1" ht="13">
      <c r="A57" s="121" t="s">
        <v>495</v>
      </c>
      <c r="B57" s="148"/>
      <c r="C57" s="148"/>
      <c r="D57" s="148"/>
      <c r="E57" s="148"/>
      <c r="F57" s="148"/>
      <c r="G57" s="148"/>
      <c r="H57" s="147"/>
    </row>
    <row r="58" spans="1:8" customFormat="1" ht="13">
      <c r="A58" s="148"/>
      <c r="B58" s="148"/>
      <c r="C58" s="148"/>
      <c r="D58" s="148"/>
      <c r="E58" s="148"/>
      <c r="F58" s="148"/>
      <c r="G58" s="148"/>
      <c r="H58" s="52"/>
    </row>
    <row r="59" spans="1:8" customFormat="1" ht="13">
      <c r="A59" s="132" t="s">
        <v>262</v>
      </c>
      <c r="B59" s="827">
        <f>+'Sch II OE FINAL'!F59</f>
        <v>0</v>
      </c>
      <c r="C59" s="828" t="s">
        <v>264</v>
      </c>
      <c r="D59" s="812">
        <f>+'Sch II OE FINAL'!F60</f>
        <v>0</v>
      </c>
      <c r="E59" s="466" t="s">
        <v>265</v>
      </c>
      <c r="F59" s="983">
        <f>+'Sch II OE FINAL'!L60</f>
        <v>0</v>
      </c>
      <c r="G59" s="984"/>
      <c r="H59" s="621"/>
    </row>
    <row r="60" spans="1:8" customFormat="1" ht="13">
      <c r="A60" s="132" t="s">
        <v>496</v>
      </c>
      <c r="B60" s="809">
        <f>+'Sch II OE FINAL'!H63</f>
        <v>0</v>
      </c>
      <c r="C60" s="829" t="s">
        <v>497</v>
      </c>
      <c r="D60" s="809">
        <f>+'Sch II OE FINAL'!H64</f>
        <v>0</v>
      </c>
      <c r="E60" s="465" t="s">
        <v>498</v>
      </c>
      <c r="F60" s="985">
        <f>+'SUD Units &amp; Cost Center Data'!G61</f>
        <v>0</v>
      </c>
      <c r="G60" s="985"/>
      <c r="H60" s="621"/>
    </row>
    <row r="61" spans="1:8" customFormat="1" ht="13">
      <c r="A61" s="620" t="s">
        <v>263</v>
      </c>
      <c r="B61" s="810">
        <f>+'Sch II OE FINAL'!L59</f>
        <v>0</v>
      </c>
      <c r="C61" s="828" t="s">
        <v>499</v>
      </c>
      <c r="D61" s="811">
        <f>+AAR!E66</f>
        <v>0</v>
      </c>
      <c r="E61" s="467" t="s">
        <v>335</v>
      </c>
      <c r="F61" s="984">
        <f>+'SUD Units &amp; Cost Center Data'!K61</f>
        <v>0</v>
      </c>
      <c r="G61" s="984"/>
      <c r="H61" s="621"/>
    </row>
    <row r="62" spans="1:8" customFormat="1" ht="13">
      <c r="A62" s="620"/>
      <c r="B62" s="430"/>
      <c r="C62" s="430"/>
      <c r="D62" s="430"/>
      <c r="E62" s="430"/>
      <c r="F62" s="430"/>
      <c r="G62" s="430"/>
      <c r="H62" s="1"/>
    </row>
    <row r="63" spans="1:8" customFormat="1" ht="3.75" customHeight="1" thickBot="1">
      <c r="A63" s="132"/>
      <c r="B63" s="986"/>
      <c r="C63" s="986"/>
      <c r="D63" s="986"/>
      <c r="E63" s="986"/>
      <c r="F63" s="986"/>
      <c r="G63" s="986"/>
      <c r="H63" s="986"/>
    </row>
    <row r="64" spans="1:8" customFormat="1" ht="13" hidden="1" thickBot="1">
      <c r="A64" s="1"/>
      <c r="B64" s="986"/>
      <c r="C64" s="986"/>
      <c r="D64" s="986"/>
      <c r="E64" s="986"/>
      <c r="F64" s="986"/>
      <c r="G64" s="986"/>
      <c r="H64" s="986"/>
    </row>
    <row r="65" spans="1:8" customFormat="1" ht="13.5" hidden="1" thickBot="1">
      <c r="A65" s="468"/>
      <c r="B65" s="1"/>
      <c r="C65" s="1"/>
      <c r="D65" s="1"/>
      <c r="E65" s="1"/>
      <c r="F65" s="1"/>
      <c r="G65" s="1"/>
      <c r="H65" s="1"/>
    </row>
    <row r="66" spans="1:8" customFormat="1" ht="13" thickTop="1">
      <c r="A66" s="974" t="s">
        <v>500</v>
      </c>
      <c r="B66" s="975"/>
      <c r="C66" s="975"/>
      <c r="D66" s="975"/>
      <c r="E66" s="975"/>
      <c r="F66" s="981" t="s">
        <v>520</v>
      </c>
      <c r="G66" s="979" t="s">
        <v>502</v>
      </c>
      <c r="H66" s="980"/>
    </row>
    <row r="67" spans="1:8" customFormat="1">
      <c r="A67" s="464" t="s">
        <v>503</v>
      </c>
      <c r="B67" s="463" t="s">
        <v>504</v>
      </c>
      <c r="C67" s="463" t="s">
        <v>505</v>
      </c>
      <c r="D67" s="463" t="s">
        <v>506</v>
      </c>
      <c r="E67" s="622" t="s">
        <v>507</v>
      </c>
      <c r="F67" s="982"/>
      <c r="G67" s="623" t="s">
        <v>508</v>
      </c>
      <c r="H67" s="624" t="s">
        <v>509</v>
      </c>
    </row>
    <row r="68" spans="1:8" customFormat="1">
      <c r="A68" s="625"/>
      <c r="B68" s="626"/>
      <c r="C68" s="627"/>
      <c r="D68" s="627"/>
      <c r="E68" s="628"/>
      <c r="F68" s="113"/>
      <c r="G68" s="629"/>
      <c r="H68" s="630"/>
    </row>
    <row r="69" spans="1:8" customFormat="1">
      <c r="A69" s="631"/>
      <c r="B69" s="626"/>
      <c r="C69" s="627"/>
      <c r="D69" s="627"/>
      <c r="E69" s="628"/>
      <c r="F69" s="115"/>
      <c r="G69" s="629"/>
      <c r="H69" s="630"/>
    </row>
    <row r="70" spans="1:8" customFormat="1">
      <c r="A70" s="631"/>
      <c r="B70" s="626"/>
      <c r="C70" s="627"/>
      <c r="D70" s="627"/>
      <c r="E70" s="628"/>
      <c r="F70" s="115"/>
      <c r="G70" s="629"/>
      <c r="H70" s="630"/>
    </row>
    <row r="71" spans="1:8" customFormat="1">
      <c r="A71" s="631"/>
      <c r="B71" s="626"/>
      <c r="C71" s="627"/>
      <c r="D71" s="627"/>
      <c r="E71" s="628"/>
      <c r="F71" s="115"/>
      <c r="G71" s="629"/>
      <c r="H71" s="630"/>
    </row>
    <row r="72" spans="1:8" customFormat="1">
      <c r="A72" s="631"/>
      <c r="B72" s="626"/>
      <c r="C72" s="627"/>
      <c r="D72" s="627"/>
      <c r="E72" s="628"/>
      <c r="F72" s="115"/>
      <c r="G72" s="629"/>
      <c r="H72" s="630"/>
    </row>
    <row r="73" spans="1:8" customFormat="1">
      <c r="A73" s="631"/>
      <c r="B73" s="626"/>
      <c r="C73" s="632"/>
      <c r="D73" s="632"/>
      <c r="E73" s="633"/>
      <c r="F73" s="115"/>
      <c r="G73" s="634"/>
      <c r="H73" s="635"/>
    </row>
    <row r="74" spans="1:8" customFormat="1">
      <c r="A74" s="631"/>
      <c r="B74" s="626"/>
      <c r="C74" s="632"/>
      <c r="D74" s="632"/>
      <c r="E74" s="633"/>
      <c r="F74" s="115"/>
      <c r="G74" s="634"/>
      <c r="H74" s="635"/>
    </row>
    <row r="75" spans="1:8" customFormat="1">
      <c r="A75" s="631"/>
      <c r="B75" s="626"/>
      <c r="C75" s="627"/>
      <c r="D75" s="627"/>
      <c r="E75" s="628"/>
      <c r="F75" s="115"/>
      <c r="G75" s="629"/>
      <c r="H75" s="630"/>
    </row>
    <row r="76" spans="1:8" customFormat="1">
      <c r="A76" s="636"/>
      <c r="B76" s="626"/>
      <c r="C76" s="637"/>
      <c r="D76" s="637"/>
      <c r="E76" s="638"/>
      <c r="F76" s="115"/>
      <c r="G76" s="639"/>
      <c r="H76" s="640"/>
    </row>
    <row r="77" spans="1:8" customFormat="1" ht="13" thickBot="1">
      <c r="A77" s="321"/>
      <c r="B77" s="469"/>
      <c r="C77" s="469"/>
      <c r="D77" s="469"/>
      <c r="E77" s="469"/>
      <c r="F77" s="551"/>
      <c r="G77" s="469"/>
      <c r="H77" s="469"/>
    </row>
    <row r="78" spans="1:8" customFormat="1" ht="13" thickTop="1">
      <c r="A78" s="974" t="s">
        <v>510</v>
      </c>
      <c r="B78" s="975"/>
      <c r="C78" s="975"/>
      <c r="D78" s="975"/>
      <c r="E78" s="975"/>
      <c r="F78" s="981" t="s">
        <v>520</v>
      </c>
      <c r="G78" s="979" t="s">
        <v>502</v>
      </c>
      <c r="H78" s="980"/>
    </row>
    <row r="79" spans="1:8" customFormat="1" ht="25.5" customHeight="1">
      <c r="A79" s="464" t="s">
        <v>503</v>
      </c>
      <c r="B79" s="463" t="s">
        <v>504</v>
      </c>
      <c r="C79" s="463" t="s">
        <v>505</v>
      </c>
      <c r="D79" s="463" t="s">
        <v>506</v>
      </c>
      <c r="E79" s="622" t="s">
        <v>507</v>
      </c>
      <c r="F79" s="982"/>
      <c r="G79" s="623" t="s">
        <v>508</v>
      </c>
      <c r="H79" s="624" t="s">
        <v>509</v>
      </c>
    </row>
    <row r="80" spans="1:8" customFormat="1">
      <c r="A80" s="625"/>
      <c r="B80" s="641"/>
      <c r="C80" s="627"/>
      <c r="D80" s="627"/>
      <c r="E80" s="628"/>
      <c r="F80" s="113"/>
      <c r="G80" s="629"/>
      <c r="H80" s="630"/>
    </row>
    <row r="81" spans="1:8" customFormat="1">
      <c r="A81" s="642"/>
      <c r="B81" s="626"/>
      <c r="C81" s="627"/>
      <c r="D81" s="627"/>
      <c r="E81" s="628"/>
      <c r="F81" s="113"/>
      <c r="G81" s="629"/>
      <c r="H81" s="630"/>
    </row>
    <row r="82" spans="1:8" customFormat="1">
      <c r="A82" s="642"/>
      <c r="B82" s="626"/>
      <c r="C82" s="627"/>
      <c r="D82" s="627"/>
      <c r="E82" s="628"/>
      <c r="F82" s="113"/>
      <c r="G82" s="629"/>
      <c r="H82" s="630"/>
    </row>
    <row r="83" spans="1:8" customFormat="1">
      <c r="A83" s="642"/>
      <c r="B83" s="626"/>
      <c r="C83" s="627"/>
      <c r="D83" s="627"/>
      <c r="E83" s="628"/>
      <c r="F83" s="113"/>
      <c r="G83" s="629"/>
      <c r="H83" s="630"/>
    </row>
    <row r="84" spans="1:8" customFormat="1">
      <c r="A84" s="642"/>
      <c r="B84" s="626"/>
      <c r="C84" s="627"/>
      <c r="D84" s="627"/>
      <c r="E84" s="628"/>
      <c r="F84" s="113"/>
      <c r="G84" s="629"/>
      <c r="H84" s="630"/>
    </row>
    <row r="85" spans="1:8" customFormat="1">
      <c r="A85" s="642"/>
      <c r="B85" s="626"/>
      <c r="C85" s="627"/>
      <c r="D85" s="627"/>
      <c r="E85" s="628"/>
      <c r="F85" s="113"/>
      <c r="G85" s="629"/>
      <c r="H85" s="630"/>
    </row>
    <row r="86" spans="1:8" customFormat="1">
      <c r="A86" s="643"/>
      <c r="B86" s="627"/>
      <c r="C86" s="627"/>
      <c r="D86" s="627"/>
      <c r="E86" s="628"/>
      <c r="F86" s="113"/>
      <c r="G86" s="629"/>
      <c r="H86" s="630"/>
    </row>
    <row r="87" spans="1:8" customFormat="1">
      <c r="A87" s="643"/>
      <c r="B87" s="632"/>
      <c r="C87" s="627"/>
      <c r="D87" s="627"/>
      <c r="E87" s="628"/>
      <c r="F87" s="113"/>
      <c r="G87" s="629"/>
      <c r="H87" s="630"/>
    </row>
    <row r="88" spans="1:8" customFormat="1">
      <c r="A88" s="642"/>
      <c r="B88" s="626"/>
      <c r="C88" s="627"/>
      <c r="D88" s="627"/>
      <c r="E88" s="628"/>
      <c r="F88" s="113"/>
      <c r="G88" s="629"/>
      <c r="H88" s="630"/>
    </row>
    <row r="89" spans="1:8" customFormat="1">
      <c r="A89" s="642"/>
      <c r="B89" s="626"/>
      <c r="C89" s="627"/>
      <c r="D89" s="627"/>
      <c r="E89" s="628"/>
      <c r="F89" s="113"/>
      <c r="G89" s="629"/>
      <c r="H89" s="630"/>
    </row>
    <row r="90" spans="1:8" customFormat="1">
      <c r="A90" s="631"/>
      <c r="B90" s="626"/>
      <c r="C90" s="627"/>
      <c r="D90" s="627"/>
      <c r="E90" s="628"/>
      <c r="F90" s="115"/>
      <c r="G90" s="629"/>
      <c r="H90" s="630"/>
    </row>
    <row r="91" spans="1:8" customFormat="1">
      <c r="A91" s="636"/>
      <c r="B91" s="626"/>
      <c r="C91" s="637"/>
      <c r="D91" s="637"/>
      <c r="E91" s="638"/>
      <c r="F91" s="115"/>
      <c r="G91" s="639"/>
      <c r="H91" s="640"/>
    </row>
    <row r="92" spans="1:8" customFormat="1" ht="13" thickBot="1">
      <c r="A92" s="321"/>
      <c r="B92" s="469"/>
      <c r="C92" s="469"/>
      <c r="D92" s="469"/>
      <c r="E92" s="469"/>
      <c r="F92" s="551">
        <f>SUM(F80:F91)</f>
        <v>0</v>
      </c>
      <c r="G92" s="469"/>
      <c r="H92" s="469"/>
    </row>
    <row r="93" spans="1:8" customFormat="1" ht="13" thickTop="1">
      <c r="A93" s="514"/>
      <c r="B93" s="514"/>
      <c r="C93" s="514"/>
      <c r="D93" s="514"/>
      <c r="E93" s="514"/>
      <c r="F93" s="514"/>
      <c r="G93" s="514"/>
      <c r="H93" s="515"/>
    </row>
    <row r="94" spans="1:8" customFormat="1" ht="15.5">
      <c r="A94" s="976" t="s">
        <v>512</v>
      </c>
      <c r="B94" s="976"/>
      <c r="C94" s="976"/>
      <c r="D94" s="976"/>
      <c r="E94" s="976"/>
      <c r="F94" s="976"/>
      <c r="G94" s="976"/>
      <c r="H94" s="976"/>
    </row>
    <row r="95" spans="1:8" customFormat="1" ht="13">
      <c r="A95" s="977" t="s">
        <v>513</v>
      </c>
      <c r="B95" s="977"/>
      <c r="C95" s="977"/>
      <c r="D95" s="977"/>
      <c r="E95" s="977"/>
      <c r="F95" s="977"/>
      <c r="G95" s="977"/>
      <c r="H95" s="977"/>
    </row>
    <row r="96" spans="1:8" customFormat="1" ht="13">
      <c r="A96" s="977" t="s">
        <v>514</v>
      </c>
      <c r="B96" s="977"/>
      <c r="C96" s="977"/>
      <c r="D96" s="977"/>
      <c r="E96" s="977"/>
      <c r="F96" s="977"/>
      <c r="G96" s="977"/>
      <c r="H96" s="977"/>
    </row>
    <row r="97" spans="1:8" customFormat="1" ht="13">
      <c r="A97" s="595"/>
      <c r="B97" s="595"/>
      <c r="C97" s="595"/>
      <c r="D97" s="595"/>
      <c r="E97" s="595"/>
      <c r="F97" s="595"/>
      <c r="G97" s="595"/>
      <c r="H97" s="595"/>
    </row>
    <row r="98" spans="1:8" customFormat="1" ht="13">
      <c r="A98" s="595"/>
      <c r="B98" s="595"/>
      <c r="C98" s="595"/>
      <c r="D98" s="595"/>
      <c r="E98" s="595"/>
      <c r="F98" s="595"/>
      <c r="G98" s="595"/>
      <c r="H98" s="595"/>
    </row>
    <row r="99" spans="1:8" customFormat="1" ht="13">
      <c r="A99" s="595"/>
      <c r="B99" s="595"/>
      <c r="C99" s="595"/>
      <c r="D99" s="595"/>
      <c r="E99" s="595"/>
      <c r="F99" s="595"/>
      <c r="G99" s="595"/>
      <c r="H99" s="595"/>
    </row>
    <row r="100" spans="1:8" customFormat="1" ht="13">
      <c r="A100" s="595"/>
      <c r="B100" s="595"/>
      <c r="C100" s="595"/>
      <c r="D100" s="595"/>
      <c r="E100" s="595"/>
      <c r="F100" s="595"/>
      <c r="G100" s="595"/>
      <c r="H100" s="595"/>
    </row>
    <row r="101" spans="1:8" customFormat="1" ht="15.75" customHeight="1">
      <c r="A101" s="595" t="s">
        <v>515</v>
      </c>
      <c r="B101" s="595"/>
      <c r="C101" s="595"/>
      <c r="D101" s="595"/>
      <c r="E101" s="595"/>
      <c r="F101" s="595"/>
      <c r="G101" s="595"/>
      <c r="H101" s="595"/>
    </row>
    <row r="102" spans="1:8" customFormat="1" ht="13">
      <c r="A102" s="595"/>
      <c r="B102" s="595"/>
      <c r="C102" s="595"/>
      <c r="D102" s="595"/>
      <c r="E102" s="595"/>
      <c r="F102" s="595"/>
      <c r="G102" s="978"/>
      <c r="H102" s="978"/>
    </row>
    <row r="103" spans="1:8" customFormat="1" ht="13">
      <c r="A103" s="597" t="s">
        <v>516</v>
      </c>
      <c r="B103" s="597"/>
      <c r="C103" s="597"/>
      <c r="D103" s="597"/>
      <c r="E103" s="597"/>
      <c r="F103" s="597"/>
      <c r="G103" s="597"/>
      <c r="H103" s="598" t="s">
        <v>249</v>
      </c>
    </row>
    <row r="104" spans="1:8" customFormat="1" ht="13">
      <c r="A104" s="693"/>
      <c r="B104" s="693"/>
      <c r="C104" s="693"/>
      <c r="D104" s="693"/>
      <c r="E104" s="693"/>
      <c r="F104" s="693"/>
      <c r="G104" s="693"/>
      <c r="H104" s="693"/>
    </row>
    <row r="105" spans="1:8" customFormat="1" ht="13">
      <c r="A105" s="597" t="s">
        <v>517</v>
      </c>
      <c r="B105" s="597"/>
      <c r="C105" s="597"/>
      <c r="D105" s="597"/>
      <c r="E105" s="597"/>
      <c r="F105" s="597"/>
      <c r="G105" s="599"/>
      <c r="H105" s="597"/>
    </row>
    <row r="106" spans="1:8" customFormat="1" ht="13">
      <c r="A106" s="596"/>
      <c r="B106" s="596"/>
      <c r="C106" s="596"/>
      <c r="D106" s="596"/>
      <c r="E106" s="596"/>
      <c r="F106" s="596"/>
      <c r="G106" s="596"/>
      <c r="H106" s="596"/>
    </row>
    <row r="107" spans="1:8" customFormat="1" ht="13">
      <c r="A107" s="644" t="s">
        <v>518</v>
      </c>
      <c r="B107" s="596"/>
      <c r="C107" s="596"/>
      <c r="D107" s="596"/>
      <c r="E107" s="596"/>
      <c r="F107" s="596"/>
      <c r="G107" s="596"/>
      <c r="H107" s="596"/>
    </row>
    <row r="108" spans="1:8" customFormat="1" ht="13">
      <c r="A108" s="596"/>
      <c r="B108" s="596"/>
      <c r="C108" s="596"/>
      <c r="D108" s="596"/>
      <c r="E108" s="596"/>
      <c r="F108" s="596"/>
      <c r="G108" s="596"/>
      <c r="H108" s="596"/>
    </row>
    <row r="109" spans="1:8" customFormat="1" ht="13">
      <c r="A109" s="596"/>
      <c r="B109" s="596"/>
      <c r="C109" s="596"/>
      <c r="D109" s="596"/>
      <c r="E109" s="596"/>
      <c r="F109" s="596"/>
      <c r="G109" s="596"/>
      <c r="H109" s="596"/>
    </row>
    <row r="110" spans="1:8" customFormat="1" ht="13">
      <c r="A110" s="597" t="s">
        <v>519</v>
      </c>
      <c r="B110" s="597"/>
      <c r="C110" s="597"/>
      <c r="D110" s="597"/>
      <c r="E110" s="597"/>
      <c r="F110" s="597"/>
      <c r="G110" s="597"/>
      <c r="H110" s="598" t="s">
        <v>249</v>
      </c>
    </row>
    <row r="111" spans="1:8" customFormat="1" ht="13">
      <c r="A111" s="847" t="s">
        <v>77</v>
      </c>
      <c r="B111" s="369"/>
      <c r="C111" s="369"/>
      <c r="D111" s="369"/>
      <c r="E111" s="369"/>
      <c r="F111" s="369"/>
      <c r="G111" s="369"/>
      <c r="H111" s="147"/>
    </row>
    <row r="112" spans="1:8" customFormat="1" ht="13">
      <c r="A112" s="121" t="s">
        <v>495</v>
      </c>
      <c r="B112" s="148"/>
      <c r="C112" s="148"/>
      <c r="D112" s="148"/>
      <c r="E112" s="148"/>
      <c r="F112" s="148"/>
      <c r="G112" s="148"/>
      <c r="H112" s="147"/>
    </row>
    <row r="113" spans="1:8" customFormat="1" ht="13">
      <c r="A113" s="148"/>
      <c r="B113" s="148"/>
      <c r="C113" s="148"/>
      <c r="D113" s="148"/>
      <c r="E113" s="148"/>
      <c r="F113" s="148"/>
      <c r="G113" s="148"/>
      <c r="H113" s="52"/>
    </row>
    <row r="114" spans="1:8" customFormat="1" ht="13">
      <c r="A114" s="132" t="s">
        <v>262</v>
      </c>
      <c r="B114" s="827">
        <f>+'Sch II OE FINAL'!F114</f>
        <v>0</v>
      </c>
      <c r="C114" s="828" t="s">
        <v>264</v>
      </c>
      <c r="D114" s="812">
        <f>+'Sch II OE FINAL'!F115</f>
        <v>0</v>
      </c>
      <c r="E114" s="466" t="s">
        <v>265</v>
      </c>
      <c r="F114" s="983">
        <f>+'Sch II OE FINAL'!L115</f>
        <v>0</v>
      </c>
      <c r="G114" s="984"/>
      <c r="H114" s="621"/>
    </row>
    <row r="115" spans="1:8" customFormat="1" ht="13">
      <c r="A115" s="132" t="s">
        <v>496</v>
      </c>
      <c r="B115" s="809">
        <f>+'Sch II OE FINAL'!H118</f>
        <v>0</v>
      </c>
      <c r="C115" s="829" t="s">
        <v>497</v>
      </c>
      <c r="D115" s="809">
        <f>+'Sch II OE FINAL'!H119</f>
        <v>0</v>
      </c>
      <c r="E115" s="465" t="s">
        <v>498</v>
      </c>
      <c r="F115" s="985">
        <f>+'SUD Units &amp; Cost Center Data'!G116</f>
        <v>0</v>
      </c>
      <c r="G115" s="985"/>
      <c r="H115" s="621"/>
    </row>
    <row r="116" spans="1:8" customFormat="1" ht="13">
      <c r="A116" s="620" t="s">
        <v>263</v>
      </c>
      <c r="B116" s="810">
        <f>+'Sch II OE FINAL'!L114</f>
        <v>0</v>
      </c>
      <c r="C116" s="828" t="s">
        <v>499</v>
      </c>
      <c r="D116" s="811">
        <f>+AAR!E121</f>
        <v>0</v>
      </c>
      <c r="E116" s="467" t="s">
        <v>335</v>
      </c>
      <c r="F116" s="984">
        <f>+'SUD Units &amp; Cost Center Data'!K116</f>
        <v>0</v>
      </c>
      <c r="G116" s="984"/>
      <c r="H116" s="621"/>
    </row>
    <row r="117" spans="1:8" customFormat="1" ht="13">
      <c r="A117" s="620"/>
      <c r="B117" s="430"/>
      <c r="C117" s="430"/>
      <c r="D117" s="430"/>
      <c r="E117" s="430"/>
      <c r="F117" s="430"/>
      <c r="G117" s="430"/>
      <c r="H117" s="1"/>
    </row>
    <row r="118" spans="1:8" customFormat="1" ht="3.75" customHeight="1" thickBot="1">
      <c r="A118" s="132"/>
      <c r="B118" s="986"/>
      <c r="C118" s="986"/>
      <c r="D118" s="986"/>
      <c r="E118" s="986"/>
      <c r="F118" s="986"/>
      <c r="G118" s="986"/>
      <c r="H118" s="986"/>
    </row>
    <row r="119" spans="1:8" customFormat="1" ht="13" hidden="1" thickBot="1">
      <c r="A119" s="1"/>
      <c r="B119" s="986"/>
      <c r="C119" s="986"/>
      <c r="D119" s="986"/>
      <c r="E119" s="986"/>
      <c r="F119" s="986"/>
      <c r="G119" s="986"/>
      <c r="H119" s="986"/>
    </row>
    <row r="120" spans="1:8" customFormat="1" ht="13.5" hidden="1" thickBot="1">
      <c r="A120" s="468"/>
      <c r="B120" s="1"/>
      <c r="C120" s="1"/>
      <c r="D120" s="1"/>
      <c r="E120" s="1"/>
      <c r="F120" s="1"/>
      <c r="G120" s="1"/>
      <c r="H120" s="1"/>
    </row>
    <row r="121" spans="1:8" customFormat="1" ht="13" thickTop="1">
      <c r="A121" s="974" t="s">
        <v>500</v>
      </c>
      <c r="B121" s="975"/>
      <c r="C121" s="975"/>
      <c r="D121" s="975"/>
      <c r="E121" s="975"/>
      <c r="F121" s="981" t="s">
        <v>520</v>
      </c>
      <c r="G121" s="979" t="s">
        <v>502</v>
      </c>
      <c r="H121" s="980"/>
    </row>
    <row r="122" spans="1:8" customFormat="1">
      <c r="A122" s="464" t="s">
        <v>503</v>
      </c>
      <c r="B122" s="463" t="s">
        <v>504</v>
      </c>
      <c r="C122" s="463" t="s">
        <v>505</v>
      </c>
      <c r="D122" s="463" t="s">
        <v>506</v>
      </c>
      <c r="E122" s="622" t="s">
        <v>507</v>
      </c>
      <c r="F122" s="982"/>
      <c r="G122" s="623" t="s">
        <v>508</v>
      </c>
      <c r="H122" s="624" t="s">
        <v>509</v>
      </c>
    </row>
    <row r="123" spans="1:8" customFormat="1">
      <c r="A123" s="625"/>
      <c r="B123" s="626"/>
      <c r="C123" s="627"/>
      <c r="D123" s="627"/>
      <c r="E123" s="628"/>
      <c r="F123" s="113"/>
      <c r="G123" s="629"/>
      <c r="H123" s="630"/>
    </row>
    <row r="124" spans="1:8" customFormat="1">
      <c r="A124" s="631"/>
      <c r="B124" s="626"/>
      <c r="C124" s="627"/>
      <c r="D124" s="627"/>
      <c r="E124" s="628"/>
      <c r="F124" s="115"/>
      <c r="G124" s="629"/>
      <c r="H124" s="630"/>
    </row>
    <row r="125" spans="1:8" customFormat="1">
      <c r="A125" s="631"/>
      <c r="B125" s="626"/>
      <c r="C125" s="627"/>
      <c r="D125" s="627"/>
      <c r="E125" s="628"/>
      <c r="F125" s="115"/>
      <c r="G125" s="629"/>
      <c r="H125" s="630"/>
    </row>
    <row r="126" spans="1:8" customFormat="1">
      <c r="A126" s="631"/>
      <c r="B126" s="626"/>
      <c r="C126" s="627"/>
      <c r="D126" s="627"/>
      <c r="E126" s="628"/>
      <c r="F126" s="115"/>
      <c r="G126" s="629"/>
      <c r="H126" s="630"/>
    </row>
    <row r="127" spans="1:8" customFormat="1">
      <c r="A127" s="631"/>
      <c r="B127" s="626"/>
      <c r="C127" s="627"/>
      <c r="D127" s="627"/>
      <c r="E127" s="628"/>
      <c r="F127" s="115"/>
      <c r="G127" s="629"/>
      <c r="H127" s="630"/>
    </row>
    <row r="128" spans="1:8" customFormat="1">
      <c r="A128" s="631"/>
      <c r="B128" s="626"/>
      <c r="C128" s="632"/>
      <c r="D128" s="632"/>
      <c r="E128" s="633"/>
      <c r="F128" s="115"/>
      <c r="G128" s="634"/>
      <c r="H128" s="635"/>
    </row>
    <row r="129" spans="1:8" customFormat="1">
      <c r="A129" s="631"/>
      <c r="B129" s="626"/>
      <c r="C129" s="632"/>
      <c r="D129" s="632"/>
      <c r="E129" s="633"/>
      <c r="F129" s="115"/>
      <c r="G129" s="634"/>
      <c r="H129" s="635"/>
    </row>
    <row r="130" spans="1:8" customFormat="1">
      <c r="A130" s="631"/>
      <c r="B130" s="626"/>
      <c r="C130" s="627"/>
      <c r="D130" s="627"/>
      <c r="E130" s="628"/>
      <c r="F130" s="115"/>
      <c r="G130" s="629"/>
      <c r="H130" s="630"/>
    </row>
    <row r="131" spans="1:8" customFormat="1">
      <c r="A131" s="636"/>
      <c r="B131" s="626"/>
      <c r="C131" s="637"/>
      <c r="D131" s="637"/>
      <c r="E131" s="638"/>
      <c r="F131" s="115"/>
      <c r="G131" s="639"/>
      <c r="H131" s="640"/>
    </row>
    <row r="132" spans="1:8" customFormat="1" ht="13" thickBot="1">
      <c r="A132" s="321"/>
      <c r="B132" s="469"/>
      <c r="C132" s="469"/>
      <c r="D132" s="469"/>
      <c r="E132" s="469"/>
      <c r="F132" s="551"/>
      <c r="G132" s="469"/>
      <c r="H132" s="469"/>
    </row>
    <row r="133" spans="1:8" customFormat="1" ht="13" thickTop="1">
      <c r="A133" s="974" t="s">
        <v>510</v>
      </c>
      <c r="B133" s="975"/>
      <c r="C133" s="975"/>
      <c r="D133" s="975"/>
      <c r="E133" s="975"/>
      <c r="F133" s="981" t="s">
        <v>520</v>
      </c>
      <c r="G133" s="979" t="s">
        <v>502</v>
      </c>
      <c r="H133" s="980"/>
    </row>
    <row r="134" spans="1:8" customFormat="1" ht="25.5" customHeight="1">
      <c r="A134" s="464" t="s">
        <v>503</v>
      </c>
      <c r="B134" s="463" t="s">
        <v>504</v>
      </c>
      <c r="C134" s="463" t="s">
        <v>505</v>
      </c>
      <c r="D134" s="463" t="s">
        <v>506</v>
      </c>
      <c r="E134" s="622" t="s">
        <v>507</v>
      </c>
      <c r="F134" s="982"/>
      <c r="G134" s="623" t="s">
        <v>508</v>
      </c>
      <c r="H134" s="624" t="s">
        <v>509</v>
      </c>
    </row>
    <row r="135" spans="1:8" customFormat="1">
      <c r="A135" s="625"/>
      <c r="B135" s="641"/>
      <c r="C135" s="627"/>
      <c r="D135" s="627"/>
      <c r="E135" s="628"/>
      <c r="F135" s="113"/>
      <c r="G135" s="629"/>
      <c r="H135" s="630"/>
    </row>
    <row r="136" spans="1:8" customFormat="1">
      <c r="A136" s="642"/>
      <c r="B136" s="626"/>
      <c r="C136" s="627"/>
      <c r="D136" s="627"/>
      <c r="E136" s="628"/>
      <c r="F136" s="113"/>
      <c r="G136" s="629"/>
      <c r="H136" s="630"/>
    </row>
    <row r="137" spans="1:8" customFormat="1">
      <c r="A137" s="642"/>
      <c r="B137" s="626"/>
      <c r="C137" s="627"/>
      <c r="D137" s="627"/>
      <c r="E137" s="628"/>
      <c r="F137" s="113"/>
      <c r="G137" s="629"/>
      <c r="H137" s="630"/>
    </row>
    <row r="138" spans="1:8" customFormat="1">
      <c r="A138" s="642"/>
      <c r="B138" s="626"/>
      <c r="C138" s="627"/>
      <c r="D138" s="627"/>
      <c r="E138" s="628"/>
      <c r="F138" s="113"/>
      <c r="G138" s="629"/>
      <c r="H138" s="630"/>
    </row>
    <row r="139" spans="1:8" customFormat="1">
      <c r="A139" s="642"/>
      <c r="B139" s="626"/>
      <c r="C139" s="627"/>
      <c r="D139" s="627"/>
      <c r="E139" s="628"/>
      <c r="F139" s="113"/>
      <c r="G139" s="629"/>
      <c r="H139" s="630"/>
    </row>
    <row r="140" spans="1:8" customFormat="1">
      <c r="A140" s="642"/>
      <c r="B140" s="626"/>
      <c r="C140" s="627"/>
      <c r="D140" s="627"/>
      <c r="E140" s="628"/>
      <c r="F140" s="113"/>
      <c r="G140" s="629"/>
      <c r="H140" s="630"/>
    </row>
    <row r="141" spans="1:8" customFormat="1">
      <c r="A141" s="643"/>
      <c r="B141" s="627"/>
      <c r="C141" s="627"/>
      <c r="D141" s="627"/>
      <c r="E141" s="628"/>
      <c r="F141" s="113"/>
      <c r="G141" s="629"/>
      <c r="H141" s="630"/>
    </row>
    <row r="142" spans="1:8" customFormat="1">
      <c r="A142" s="643"/>
      <c r="B142" s="632"/>
      <c r="C142" s="627"/>
      <c r="D142" s="627"/>
      <c r="E142" s="628"/>
      <c r="F142" s="113"/>
      <c r="G142" s="629"/>
      <c r="H142" s="630"/>
    </row>
    <row r="143" spans="1:8" customFormat="1">
      <c r="A143" s="642"/>
      <c r="B143" s="626"/>
      <c r="C143" s="627"/>
      <c r="D143" s="627"/>
      <c r="E143" s="628"/>
      <c r="F143" s="113"/>
      <c r="G143" s="629"/>
      <c r="H143" s="630"/>
    </row>
    <row r="144" spans="1:8" customFormat="1">
      <c r="A144" s="642"/>
      <c r="B144" s="626"/>
      <c r="C144" s="627"/>
      <c r="D144" s="627"/>
      <c r="E144" s="628"/>
      <c r="F144" s="113"/>
      <c r="G144" s="629"/>
      <c r="H144" s="630"/>
    </row>
    <row r="145" spans="1:8" customFormat="1">
      <c r="A145" s="631"/>
      <c r="B145" s="626"/>
      <c r="C145" s="627"/>
      <c r="D145" s="627"/>
      <c r="E145" s="628"/>
      <c r="F145" s="115"/>
      <c r="G145" s="629"/>
      <c r="H145" s="630"/>
    </row>
    <row r="146" spans="1:8" customFormat="1">
      <c r="A146" s="636"/>
      <c r="B146" s="626"/>
      <c r="C146" s="637"/>
      <c r="D146" s="637"/>
      <c r="E146" s="638"/>
      <c r="F146" s="115"/>
      <c r="G146" s="639"/>
      <c r="H146" s="640"/>
    </row>
    <row r="147" spans="1:8" customFormat="1" ht="13" thickBot="1">
      <c r="A147" s="321"/>
      <c r="B147" s="469"/>
      <c r="C147" s="469"/>
      <c r="D147" s="469"/>
      <c r="E147" s="469"/>
      <c r="F147" s="551">
        <f>SUM(F135:F146)</f>
        <v>0</v>
      </c>
      <c r="G147" s="469"/>
      <c r="H147" s="469"/>
    </row>
    <row r="148" spans="1:8" customFormat="1" ht="13" thickTop="1">
      <c r="A148" s="514"/>
      <c r="B148" s="514"/>
      <c r="C148" s="514"/>
      <c r="D148" s="514"/>
      <c r="E148" s="514"/>
      <c r="F148" s="514"/>
      <c r="G148" s="514"/>
      <c r="H148" s="515"/>
    </row>
    <row r="149" spans="1:8" customFormat="1" ht="15.5">
      <c r="A149" s="976" t="s">
        <v>512</v>
      </c>
      <c r="B149" s="976"/>
      <c r="C149" s="976"/>
      <c r="D149" s="976"/>
      <c r="E149" s="976"/>
      <c r="F149" s="976"/>
      <c r="G149" s="976"/>
      <c r="H149" s="976"/>
    </row>
    <row r="150" spans="1:8" customFormat="1" ht="13">
      <c r="A150" s="977" t="s">
        <v>513</v>
      </c>
      <c r="B150" s="977"/>
      <c r="C150" s="977"/>
      <c r="D150" s="977"/>
      <c r="E150" s="977"/>
      <c r="F150" s="977"/>
      <c r="G150" s="977"/>
      <c r="H150" s="977"/>
    </row>
    <row r="151" spans="1:8" customFormat="1" ht="13">
      <c r="A151" s="977" t="s">
        <v>514</v>
      </c>
      <c r="B151" s="977"/>
      <c r="C151" s="977"/>
      <c r="D151" s="977"/>
      <c r="E151" s="977"/>
      <c r="F151" s="977"/>
      <c r="G151" s="977"/>
      <c r="H151" s="977"/>
    </row>
    <row r="152" spans="1:8" customFormat="1" ht="13">
      <c r="A152" s="595"/>
      <c r="B152" s="595"/>
      <c r="C152" s="595"/>
      <c r="D152" s="595"/>
      <c r="E152" s="595"/>
      <c r="F152" s="595"/>
      <c r="G152" s="595"/>
      <c r="H152" s="595"/>
    </row>
    <row r="153" spans="1:8" customFormat="1" ht="13">
      <c r="A153" s="595"/>
      <c r="B153" s="595"/>
      <c r="C153" s="595"/>
      <c r="D153" s="595"/>
      <c r="E153" s="595"/>
      <c r="F153" s="595"/>
      <c r="G153" s="595"/>
      <c r="H153" s="595"/>
    </row>
    <row r="154" spans="1:8" customFormat="1" ht="13">
      <c r="A154" s="595"/>
      <c r="B154" s="595"/>
      <c r="C154" s="595"/>
      <c r="D154" s="595"/>
      <c r="E154" s="595"/>
      <c r="F154" s="595"/>
      <c r="G154" s="595"/>
      <c r="H154" s="595"/>
    </row>
    <row r="155" spans="1:8" customFormat="1" ht="13">
      <c r="A155" s="595"/>
      <c r="B155" s="595"/>
      <c r="C155" s="595"/>
      <c r="D155" s="595"/>
      <c r="E155" s="595"/>
      <c r="F155" s="595"/>
      <c r="G155" s="595"/>
      <c r="H155" s="595"/>
    </row>
    <row r="156" spans="1:8" customFormat="1" ht="15.75" customHeight="1">
      <c r="A156" s="595" t="s">
        <v>515</v>
      </c>
      <c r="B156" s="595"/>
      <c r="C156" s="595"/>
      <c r="D156" s="595"/>
      <c r="E156" s="595"/>
      <c r="F156" s="595"/>
      <c r="G156" s="595"/>
      <c r="H156" s="595"/>
    </row>
    <row r="157" spans="1:8" customFormat="1" ht="13">
      <c r="A157" s="595"/>
      <c r="B157" s="595"/>
      <c r="C157" s="595"/>
      <c r="D157" s="595"/>
      <c r="E157" s="595"/>
      <c r="F157" s="595"/>
      <c r="G157" s="978"/>
      <c r="H157" s="978"/>
    </row>
    <row r="158" spans="1:8" customFormat="1" ht="13">
      <c r="A158" s="597" t="s">
        <v>516</v>
      </c>
      <c r="B158" s="597"/>
      <c r="C158" s="597"/>
      <c r="D158" s="597"/>
      <c r="E158" s="597"/>
      <c r="F158" s="597"/>
      <c r="G158" s="597"/>
      <c r="H158" s="598" t="s">
        <v>249</v>
      </c>
    </row>
    <row r="159" spans="1:8" customFormat="1" ht="13">
      <c r="A159" s="693"/>
      <c r="B159" s="693"/>
      <c r="C159" s="693"/>
      <c r="D159" s="693"/>
      <c r="E159" s="693"/>
      <c r="F159" s="693"/>
      <c r="G159" s="693"/>
      <c r="H159" s="693"/>
    </row>
    <row r="160" spans="1:8" customFormat="1" ht="13">
      <c r="A160" s="597" t="s">
        <v>517</v>
      </c>
      <c r="B160" s="597"/>
      <c r="C160" s="597"/>
      <c r="D160" s="597"/>
      <c r="E160" s="597"/>
      <c r="F160" s="597"/>
      <c r="G160" s="599"/>
      <c r="H160" s="597"/>
    </row>
    <row r="161" spans="1:8" customFormat="1" ht="13">
      <c r="A161" s="596"/>
      <c r="B161" s="596"/>
      <c r="C161" s="596"/>
      <c r="D161" s="596"/>
      <c r="E161" s="596"/>
      <c r="F161" s="596"/>
      <c r="G161" s="596"/>
      <c r="H161" s="596"/>
    </row>
    <row r="162" spans="1:8" customFormat="1" ht="13">
      <c r="A162" s="644" t="s">
        <v>518</v>
      </c>
      <c r="B162" s="596"/>
      <c r="C162" s="596"/>
      <c r="D162" s="596"/>
      <c r="E162" s="596"/>
      <c r="F162" s="596"/>
      <c r="G162" s="596"/>
      <c r="H162" s="596"/>
    </row>
    <row r="163" spans="1:8" customFormat="1" ht="13">
      <c r="A163" s="596"/>
      <c r="B163" s="596"/>
      <c r="C163" s="596"/>
      <c r="D163" s="596"/>
      <c r="E163" s="596"/>
      <c r="F163" s="596"/>
      <c r="G163" s="596"/>
      <c r="H163" s="596"/>
    </row>
    <row r="164" spans="1:8" customFormat="1" ht="13">
      <c r="A164" s="596"/>
      <c r="B164" s="596"/>
      <c r="C164" s="596"/>
      <c r="D164" s="596"/>
      <c r="E164" s="596"/>
      <c r="F164" s="596"/>
      <c r="G164" s="596"/>
      <c r="H164" s="596"/>
    </row>
    <row r="165" spans="1:8" customFormat="1" ht="13">
      <c r="A165" s="597" t="s">
        <v>519</v>
      </c>
      <c r="B165" s="597"/>
      <c r="C165" s="597"/>
      <c r="D165" s="597"/>
      <c r="E165" s="597"/>
      <c r="F165" s="597"/>
      <c r="G165" s="597"/>
      <c r="H165" s="598" t="s">
        <v>249</v>
      </c>
    </row>
    <row r="166" spans="1:8" customFormat="1" ht="13">
      <c r="A166" s="847" t="s">
        <v>77</v>
      </c>
      <c r="B166" s="369"/>
      <c r="C166" s="369"/>
      <c r="D166" s="369"/>
      <c r="E166" s="369"/>
      <c r="F166" s="369"/>
      <c r="G166" s="369"/>
      <c r="H166" s="147"/>
    </row>
    <row r="167" spans="1:8" customFormat="1" ht="13">
      <c r="A167" s="121" t="s">
        <v>495</v>
      </c>
      <c r="B167" s="148"/>
      <c r="C167" s="148"/>
      <c r="D167" s="148"/>
      <c r="E167" s="148"/>
      <c r="F167" s="148"/>
      <c r="G167" s="148"/>
      <c r="H167" s="147"/>
    </row>
    <row r="168" spans="1:8" customFormat="1" ht="13">
      <c r="A168" s="148"/>
      <c r="B168" s="148"/>
      <c r="C168" s="148"/>
      <c r="D168" s="148"/>
      <c r="E168" s="148"/>
      <c r="F168" s="148"/>
      <c r="G168" s="148"/>
      <c r="H168" s="52"/>
    </row>
    <row r="169" spans="1:8" customFormat="1" ht="13">
      <c r="A169" s="132" t="s">
        <v>262</v>
      </c>
      <c r="B169" s="827">
        <f>+'Sch II OE FINAL'!F169</f>
        <v>0</v>
      </c>
      <c r="C169" s="828" t="s">
        <v>264</v>
      </c>
      <c r="D169" s="812">
        <f>+'Sch II OE FINAL'!F170</f>
        <v>0</v>
      </c>
      <c r="E169" s="466" t="s">
        <v>265</v>
      </c>
      <c r="F169" s="983">
        <f>+'Sch II OE FINAL'!L170</f>
        <v>0</v>
      </c>
      <c r="G169" s="984"/>
      <c r="H169" s="621"/>
    </row>
    <row r="170" spans="1:8" customFormat="1" ht="13">
      <c r="A170" s="132" t="s">
        <v>496</v>
      </c>
      <c r="B170" s="809">
        <f>+'Sch II OE FINAL'!H173</f>
        <v>0</v>
      </c>
      <c r="C170" s="829" t="s">
        <v>497</v>
      </c>
      <c r="D170" s="809">
        <f>+'Sch II OE FINAL'!H174</f>
        <v>0</v>
      </c>
      <c r="E170" s="465" t="s">
        <v>498</v>
      </c>
      <c r="F170" s="985">
        <f>+'SUD Units &amp; Cost Center Data'!G171</f>
        <v>0</v>
      </c>
      <c r="G170" s="985"/>
      <c r="H170" s="621"/>
    </row>
    <row r="171" spans="1:8" customFormat="1" ht="13">
      <c r="A171" s="620" t="s">
        <v>263</v>
      </c>
      <c r="B171" s="810">
        <f>+'Sch II OE FINAL'!L169</f>
        <v>0</v>
      </c>
      <c r="C171" s="828" t="s">
        <v>499</v>
      </c>
      <c r="D171" s="811">
        <f>+AAR!E176</f>
        <v>0</v>
      </c>
      <c r="E171" s="467" t="s">
        <v>335</v>
      </c>
      <c r="F171" s="984">
        <f>+'SUD Units &amp; Cost Center Data'!K171</f>
        <v>0</v>
      </c>
      <c r="G171" s="984"/>
      <c r="H171" s="621"/>
    </row>
    <row r="172" spans="1:8" customFormat="1" ht="13">
      <c r="A172" s="620"/>
      <c r="B172" s="430"/>
      <c r="C172" s="430"/>
      <c r="D172" s="430"/>
      <c r="E172" s="430"/>
      <c r="F172" s="430"/>
      <c r="G172" s="430"/>
      <c r="H172" s="1"/>
    </row>
    <row r="173" spans="1:8" customFormat="1" ht="3.75" customHeight="1" thickBot="1">
      <c r="A173" s="132"/>
      <c r="B173" s="986"/>
      <c r="C173" s="986"/>
      <c r="D173" s="986"/>
      <c r="E173" s="986"/>
      <c r="F173" s="986"/>
      <c r="G173" s="986"/>
      <c r="H173" s="986"/>
    </row>
    <row r="174" spans="1:8" customFormat="1" ht="13" hidden="1" thickBot="1">
      <c r="A174" s="1"/>
      <c r="B174" s="986"/>
      <c r="C174" s="986"/>
      <c r="D174" s="986"/>
      <c r="E174" s="986"/>
      <c r="F174" s="986"/>
      <c r="G174" s="986"/>
      <c r="H174" s="986"/>
    </row>
    <row r="175" spans="1:8" customFormat="1" ht="13.5" hidden="1" thickBot="1">
      <c r="A175" s="468"/>
      <c r="B175" s="1"/>
      <c r="C175" s="1"/>
      <c r="D175" s="1"/>
      <c r="E175" s="1"/>
      <c r="F175" s="1"/>
      <c r="G175" s="1"/>
      <c r="H175" s="1"/>
    </row>
    <row r="176" spans="1:8" customFormat="1" ht="13" thickTop="1">
      <c r="A176" s="974" t="s">
        <v>500</v>
      </c>
      <c r="B176" s="975"/>
      <c r="C176" s="975"/>
      <c r="D176" s="975"/>
      <c r="E176" s="975"/>
      <c r="F176" s="981" t="s">
        <v>520</v>
      </c>
      <c r="G176" s="979" t="s">
        <v>502</v>
      </c>
      <c r="H176" s="980"/>
    </row>
    <row r="177" spans="1:8" customFormat="1">
      <c r="A177" s="464" t="s">
        <v>503</v>
      </c>
      <c r="B177" s="463" t="s">
        <v>504</v>
      </c>
      <c r="C177" s="463" t="s">
        <v>505</v>
      </c>
      <c r="D177" s="463" t="s">
        <v>506</v>
      </c>
      <c r="E177" s="622" t="s">
        <v>507</v>
      </c>
      <c r="F177" s="982"/>
      <c r="G177" s="623" t="s">
        <v>508</v>
      </c>
      <c r="H177" s="624" t="s">
        <v>509</v>
      </c>
    </row>
    <row r="178" spans="1:8" customFormat="1">
      <c r="A178" s="625"/>
      <c r="B178" s="626"/>
      <c r="C178" s="627"/>
      <c r="D178" s="627"/>
      <c r="E178" s="628"/>
      <c r="F178" s="113"/>
      <c r="G178" s="629"/>
      <c r="H178" s="630"/>
    </row>
    <row r="179" spans="1:8" customFormat="1">
      <c r="A179" s="631"/>
      <c r="B179" s="626"/>
      <c r="C179" s="627"/>
      <c r="D179" s="627"/>
      <c r="E179" s="628"/>
      <c r="F179" s="115"/>
      <c r="G179" s="629"/>
      <c r="H179" s="630"/>
    </row>
    <row r="180" spans="1:8" customFormat="1">
      <c r="A180" s="631"/>
      <c r="B180" s="626"/>
      <c r="C180" s="627"/>
      <c r="D180" s="627"/>
      <c r="E180" s="628"/>
      <c r="F180" s="115"/>
      <c r="G180" s="629"/>
      <c r="H180" s="630"/>
    </row>
    <row r="181" spans="1:8" customFormat="1">
      <c r="A181" s="631"/>
      <c r="B181" s="626"/>
      <c r="C181" s="627"/>
      <c r="D181" s="627"/>
      <c r="E181" s="628"/>
      <c r="F181" s="115"/>
      <c r="G181" s="629"/>
      <c r="H181" s="630"/>
    </row>
    <row r="182" spans="1:8" customFormat="1">
      <c r="A182" s="631"/>
      <c r="B182" s="626"/>
      <c r="C182" s="627"/>
      <c r="D182" s="627"/>
      <c r="E182" s="628"/>
      <c r="F182" s="115"/>
      <c r="G182" s="629"/>
      <c r="H182" s="630"/>
    </row>
    <row r="183" spans="1:8" customFormat="1">
      <c r="A183" s="631"/>
      <c r="B183" s="626"/>
      <c r="C183" s="632"/>
      <c r="D183" s="632"/>
      <c r="E183" s="633"/>
      <c r="F183" s="115"/>
      <c r="G183" s="634"/>
      <c r="H183" s="635"/>
    </row>
    <row r="184" spans="1:8" customFormat="1">
      <c r="A184" s="631"/>
      <c r="B184" s="626"/>
      <c r="C184" s="632"/>
      <c r="D184" s="632"/>
      <c r="E184" s="633"/>
      <c r="F184" s="115"/>
      <c r="G184" s="634"/>
      <c r="H184" s="635"/>
    </row>
    <row r="185" spans="1:8" customFormat="1">
      <c r="A185" s="631"/>
      <c r="B185" s="626"/>
      <c r="C185" s="627"/>
      <c r="D185" s="627"/>
      <c r="E185" s="628"/>
      <c r="F185" s="115"/>
      <c r="G185" s="629"/>
      <c r="H185" s="630"/>
    </row>
    <row r="186" spans="1:8" customFormat="1">
      <c r="A186" s="636"/>
      <c r="B186" s="626"/>
      <c r="C186" s="637"/>
      <c r="D186" s="637"/>
      <c r="E186" s="638"/>
      <c r="F186" s="115"/>
      <c r="G186" s="639"/>
      <c r="H186" s="640"/>
    </row>
    <row r="187" spans="1:8" customFormat="1" ht="13" thickBot="1">
      <c r="A187" s="321"/>
      <c r="B187" s="469"/>
      <c r="C187" s="469"/>
      <c r="D187" s="469"/>
      <c r="E187" s="469"/>
      <c r="F187" s="551"/>
      <c r="G187" s="469"/>
      <c r="H187" s="469"/>
    </row>
    <row r="188" spans="1:8" customFormat="1" ht="13" thickTop="1">
      <c r="A188" s="974" t="s">
        <v>510</v>
      </c>
      <c r="B188" s="975"/>
      <c r="C188" s="975"/>
      <c r="D188" s="975"/>
      <c r="E188" s="975"/>
      <c r="F188" s="981" t="s">
        <v>520</v>
      </c>
      <c r="G188" s="979" t="s">
        <v>502</v>
      </c>
      <c r="H188" s="980"/>
    </row>
    <row r="189" spans="1:8" customFormat="1" ht="25.5" customHeight="1">
      <c r="A189" s="464" t="s">
        <v>503</v>
      </c>
      <c r="B189" s="463" t="s">
        <v>504</v>
      </c>
      <c r="C189" s="463" t="s">
        <v>505</v>
      </c>
      <c r="D189" s="463" t="s">
        <v>506</v>
      </c>
      <c r="E189" s="622" t="s">
        <v>507</v>
      </c>
      <c r="F189" s="982"/>
      <c r="G189" s="623" t="s">
        <v>508</v>
      </c>
      <c r="H189" s="624" t="s">
        <v>509</v>
      </c>
    </row>
    <row r="190" spans="1:8" customFormat="1">
      <c r="A190" s="625"/>
      <c r="B190" s="641"/>
      <c r="C190" s="627"/>
      <c r="D190" s="627"/>
      <c r="E190" s="628"/>
      <c r="F190" s="113"/>
      <c r="G190" s="629"/>
      <c r="H190" s="630"/>
    </row>
    <row r="191" spans="1:8" customFormat="1">
      <c r="A191" s="642"/>
      <c r="B191" s="626"/>
      <c r="C191" s="627"/>
      <c r="D191" s="627"/>
      <c r="E191" s="628"/>
      <c r="F191" s="113"/>
      <c r="G191" s="629"/>
      <c r="H191" s="630"/>
    </row>
    <row r="192" spans="1:8" customFormat="1">
      <c r="A192" s="642"/>
      <c r="B192" s="626"/>
      <c r="C192" s="627"/>
      <c r="D192" s="627"/>
      <c r="E192" s="628"/>
      <c r="F192" s="113"/>
      <c r="G192" s="629"/>
      <c r="H192" s="630"/>
    </row>
    <row r="193" spans="1:8" customFormat="1">
      <c r="A193" s="642"/>
      <c r="B193" s="626"/>
      <c r="C193" s="627"/>
      <c r="D193" s="627"/>
      <c r="E193" s="628"/>
      <c r="F193" s="113"/>
      <c r="G193" s="629"/>
      <c r="H193" s="630"/>
    </row>
    <row r="194" spans="1:8" customFormat="1">
      <c r="A194" s="642"/>
      <c r="B194" s="626"/>
      <c r="C194" s="627"/>
      <c r="D194" s="627"/>
      <c r="E194" s="628"/>
      <c r="F194" s="113"/>
      <c r="G194" s="629"/>
      <c r="H194" s="630"/>
    </row>
    <row r="195" spans="1:8" customFormat="1">
      <c r="A195" s="642"/>
      <c r="B195" s="626"/>
      <c r="C195" s="627"/>
      <c r="D195" s="627"/>
      <c r="E195" s="628"/>
      <c r="F195" s="113"/>
      <c r="G195" s="629"/>
      <c r="H195" s="630"/>
    </row>
    <row r="196" spans="1:8" customFormat="1">
      <c r="A196" s="643"/>
      <c r="B196" s="627"/>
      <c r="C196" s="627"/>
      <c r="D196" s="627"/>
      <c r="E196" s="628"/>
      <c r="F196" s="113"/>
      <c r="G196" s="629"/>
      <c r="H196" s="630"/>
    </row>
    <row r="197" spans="1:8" customFormat="1">
      <c r="A197" s="643"/>
      <c r="B197" s="632"/>
      <c r="C197" s="627"/>
      <c r="D197" s="627"/>
      <c r="E197" s="628"/>
      <c r="F197" s="113"/>
      <c r="G197" s="629"/>
      <c r="H197" s="630"/>
    </row>
    <row r="198" spans="1:8" customFormat="1">
      <c r="A198" s="642"/>
      <c r="B198" s="626"/>
      <c r="C198" s="627"/>
      <c r="D198" s="627"/>
      <c r="E198" s="628"/>
      <c r="F198" s="113"/>
      <c r="G198" s="629"/>
      <c r="H198" s="630"/>
    </row>
    <row r="199" spans="1:8" customFormat="1">
      <c r="A199" s="642"/>
      <c r="B199" s="626"/>
      <c r="C199" s="627"/>
      <c r="D199" s="627"/>
      <c r="E199" s="628"/>
      <c r="F199" s="113"/>
      <c r="G199" s="629"/>
      <c r="H199" s="630"/>
    </row>
    <row r="200" spans="1:8" customFormat="1">
      <c r="A200" s="631"/>
      <c r="B200" s="626"/>
      <c r="C200" s="627"/>
      <c r="D200" s="627"/>
      <c r="E200" s="628"/>
      <c r="F200" s="115"/>
      <c r="G200" s="629"/>
      <c r="H200" s="630"/>
    </row>
    <row r="201" spans="1:8" customFormat="1">
      <c r="A201" s="636"/>
      <c r="B201" s="626"/>
      <c r="C201" s="637"/>
      <c r="D201" s="637"/>
      <c r="E201" s="638"/>
      <c r="F201" s="115"/>
      <c r="G201" s="639"/>
      <c r="H201" s="640"/>
    </row>
    <row r="202" spans="1:8" customFormat="1" ht="13" thickBot="1">
      <c r="A202" s="321"/>
      <c r="B202" s="469"/>
      <c r="C202" s="469"/>
      <c r="D202" s="469"/>
      <c r="E202" s="469"/>
      <c r="F202" s="551">
        <f>SUM(F190:F201)</f>
        <v>0</v>
      </c>
      <c r="G202" s="469"/>
      <c r="H202" s="469"/>
    </row>
    <row r="203" spans="1:8" customFormat="1" ht="13" thickTop="1">
      <c r="A203" s="514"/>
      <c r="B203" s="514"/>
      <c r="C203" s="514"/>
      <c r="D203" s="514"/>
      <c r="E203" s="514"/>
      <c r="F203" s="514"/>
      <c r="G203" s="514"/>
      <c r="H203" s="515"/>
    </row>
    <row r="204" spans="1:8" customFormat="1" ht="15.5">
      <c r="A204" s="976" t="s">
        <v>512</v>
      </c>
      <c r="B204" s="976"/>
      <c r="C204" s="976"/>
      <c r="D204" s="976"/>
      <c r="E204" s="976"/>
      <c r="F204" s="976"/>
      <c r="G204" s="976"/>
      <c r="H204" s="976"/>
    </row>
    <row r="205" spans="1:8" customFormat="1" ht="13">
      <c r="A205" s="977" t="s">
        <v>513</v>
      </c>
      <c r="B205" s="977"/>
      <c r="C205" s="977"/>
      <c r="D205" s="977"/>
      <c r="E205" s="977"/>
      <c r="F205" s="977"/>
      <c r="G205" s="977"/>
      <c r="H205" s="977"/>
    </row>
    <row r="206" spans="1:8" customFormat="1" ht="13">
      <c r="A206" s="977" t="s">
        <v>514</v>
      </c>
      <c r="B206" s="977"/>
      <c r="C206" s="977"/>
      <c r="D206" s="977"/>
      <c r="E206" s="977"/>
      <c r="F206" s="977"/>
      <c r="G206" s="977"/>
      <c r="H206" s="977"/>
    </row>
    <row r="207" spans="1:8" customFormat="1" ht="13">
      <c r="A207" s="595"/>
      <c r="B207" s="595"/>
      <c r="C207" s="595"/>
      <c r="D207" s="595"/>
      <c r="E207" s="595"/>
      <c r="F207" s="595"/>
      <c r="G207" s="595"/>
      <c r="H207" s="595"/>
    </row>
    <row r="208" spans="1:8" customFormat="1" ht="13">
      <c r="A208" s="595"/>
      <c r="B208" s="595"/>
      <c r="C208" s="595"/>
      <c r="D208" s="595"/>
      <c r="E208" s="595"/>
      <c r="F208" s="595"/>
      <c r="G208" s="595"/>
      <c r="H208" s="595"/>
    </row>
    <row r="209" spans="1:8" customFormat="1" ht="13">
      <c r="A209" s="595"/>
      <c r="B209" s="595"/>
      <c r="C209" s="595"/>
      <c r="D209" s="595"/>
      <c r="E209" s="595"/>
      <c r="F209" s="595"/>
      <c r="G209" s="595"/>
      <c r="H209" s="595"/>
    </row>
    <row r="210" spans="1:8" customFormat="1" ht="13">
      <c r="A210" s="595"/>
      <c r="B210" s="595"/>
      <c r="C210" s="595"/>
      <c r="D210" s="595"/>
      <c r="E210" s="595"/>
      <c r="F210" s="595"/>
      <c r="G210" s="595"/>
      <c r="H210" s="595"/>
    </row>
    <row r="211" spans="1:8" customFormat="1" ht="15.75" customHeight="1">
      <c r="A211" s="595" t="s">
        <v>515</v>
      </c>
      <c r="B211" s="595"/>
      <c r="C211" s="595"/>
      <c r="D211" s="595"/>
      <c r="E211" s="595"/>
      <c r="F211" s="595"/>
      <c r="G211" s="595"/>
      <c r="H211" s="595"/>
    </row>
    <row r="212" spans="1:8" customFormat="1" ht="13">
      <c r="A212" s="595"/>
      <c r="B212" s="595"/>
      <c r="C212" s="595"/>
      <c r="D212" s="595"/>
      <c r="E212" s="595"/>
      <c r="F212" s="595"/>
      <c r="G212" s="978"/>
      <c r="H212" s="978"/>
    </row>
    <row r="213" spans="1:8" customFormat="1" ht="13">
      <c r="A213" s="597" t="s">
        <v>516</v>
      </c>
      <c r="B213" s="597"/>
      <c r="C213" s="597"/>
      <c r="D213" s="597"/>
      <c r="E213" s="597"/>
      <c r="F213" s="597"/>
      <c r="G213" s="597"/>
      <c r="H213" s="598" t="s">
        <v>249</v>
      </c>
    </row>
    <row r="214" spans="1:8" customFormat="1" ht="13">
      <c r="A214" s="693"/>
      <c r="B214" s="693"/>
      <c r="C214" s="693"/>
      <c r="D214" s="693"/>
      <c r="E214" s="693"/>
      <c r="F214" s="693"/>
      <c r="G214" s="693"/>
      <c r="H214" s="693"/>
    </row>
    <row r="215" spans="1:8" customFormat="1" ht="13">
      <c r="A215" s="597" t="s">
        <v>517</v>
      </c>
      <c r="B215" s="597"/>
      <c r="C215" s="597"/>
      <c r="D215" s="597"/>
      <c r="E215" s="597"/>
      <c r="F215" s="597"/>
      <c r="G215" s="599"/>
      <c r="H215" s="597"/>
    </row>
    <row r="216" spans="1:8" customFormat="1" ht="13">
      <c r="A216" s="596"/>
      <c r="B216" s="596"/>
      <c r="C216" s="596"/>
      <c r="D216" s="596"/>
      <c r="E216" s="596"/>
      <c r="F216" s="596"/>
      <c r="G216" s="596"/>
      <c r="H216" s="596"/>
    </row>
    <row r="217" spans="1:8" customFormat="1" ht="13">
      <c r="A217" s="644" t="s">
        <v>518</v>
      </c>
      <c r="B217" s="596"/>
      <c r="C217" s="596"/>
      <c r="D217" s="596"/>
      <c r="E217" s="596"/>
      <c r="F217" s="596"/>
      <c r="G217" s="596"/>
      <c r="H217" s="596"/>
    </row>
    <row r="218" spans="1:8" customFormat="1" ht="13">
      <c r="A218" s="596"/>
      <c r="B218" s="596"/>
      <c r="C218" s="596"/>
      <c r="D218" s="596"/>
      <c r="E218" s="596"/>
      <c r="F218" s="596"/>
      <c r="G218" s="596"/>
      <c r="H218" s="596"/>
    </row>
    <row r="219" spans="1:8" customFormat="1" ht="13">
      <c r="A219" s="596"/>
      <c r="B219" s="596"/>
      <c r="C219" s="596"/>
      <c r="D219" s="596"/>
      <c r="E219" s="596"/>
      <c r="F219" s="596"/>
      <c r="G219" s="596"/>
      <c r="H219" s="596"/>
    </row>
    <row r="220" spans="1:8" customFormat="1" ht="13">
      <c r="A220" s="597" t="s">
        <v>519</v>
      </c>
      <c r="B220" s="597"/>
      <c r="C220" s="597"/>
      <c r="D220" s="597"/>
      <c r="E220" s="597"/>
      <c r="F220" s="597"/>
      <c r="G220" s="597"/>
      <c r="H220" s="598" t="s">
        <v>249</v>
      </c>
    </row>
    <row r="221" spans="1:8" customFormat="1" ht="13">
      <c r="A221" s="847" t="s">
        <v>77</v>
      </c>
      <c r="B221" s="369"/>
      <c r="C221" s="369"/>
      <c r="D221" s="369"/>
      <c r="E221" s="369"/>
      <c r="F221" s="369"/>
      <c r="G221" s="369"/>
      <c r="H221" s="147"/>
    </row>
    <row r="222" spans="1:8" customFormat="1" ht="13">
      <c r="A222" s="121" t="s">
        <v>495</v>
      </c>
      <c r="B222" s="148"/>
      <c r="C222" s="148"/>
      <c r="D222" s="148"/>
      <c r="E222" s="148"/>
      <c r="F222" s="148"/>
      <c r="G222" s="148"/>
      <c r="H222" s="147"/>
    </row>
    <row r="223" spans="1:8" customFormat="1" ht="13">
      <c r="A223" s="148"/>
      <c r="B223" s="148"/>
      <c r="C223" s="148"/>
      <c r="D223" s="148"/>
      <c r="E223" s="148"/>
      <c r="F223" s="148"/>
      <c r="G223" s="148"/>
      <c r="H223" s="52"/>
    </row>
    <row r="224" spans="1:8" customFormat="1" ht="13">
      <c r="A224" s="132" t="s">
        <v>262</v>
      </c>
      <c r="B224" s="827">
        <f>+'Sch II OE FINAL'!F224</f>
        <v>0</v>
      </c>
      <c r="C224" s="828" t="s">
        <v>264</v>
      </c>
      <c r="D224" s="812">
        <f>+'Sch II OE FINAL'!F225</f>
        <v>0</v>
      </c>
      <c r="E224" s="466" t="s">
        <v>265</v>
      </c>
      <c r="F224" s="983">
        <f>+'Sch II OE FINAL'!L225</f>
        <v>0</v>
      </c>
      <c r="G224" s="984"/>
      <c r="H224" s="621"/>
    </row>
    <row r="225" spans="1:8" customFormat="1" ht="13">
      <c r="A225" s="132" t="s">
        <v>496</v>
      </c>
      <c r="B225" s="809">
        <f>+'Sch II OE FINAL'!H228</f>
        <v>0</v>
      </c>
      <c r="C225" s="829" t="s">
        <v>497</v>
      </c>
      <c r="D225" s="809">
        <f>+'Sch II OE FINAL'!H229</f>
        <v>0</v>
      </c>
      <c r="E225" s="465" t="s">
        <v>498</v>
      </c>
      <c r="F225" s="985">
        <f>+'SUD Units &amp; Cost Center Data'!G226</f>
        <v>0</v>
      </c>
      <c r="G225" s="985"/>
      <c r="H225" s="621"/>
    </row>
    <row r="226" spans="1:8" customFormat="1" ht="13">
      <c r="A226" s="620" t="s">
        <v>263</v>
      </c>
      <c r="B226" s="810">
        <f>+'Sch II OE FINAL'!L224</f>
        <v>0</v>
      </c>
      <c r="C226" s="828" t="s">
        <v>499</v>
      </c>
      <c r="D226" s="811">
        <f>+AAR!E231</f>
        <v>0</v>
      </c>
      <c r="E226" s="467" t="s">
        <v>335</v>
      </c>
      <c r="F226" s="984">
        <f>+'SUD Units &amp; Cost Center Data'!K226</f>
        <v>0</v>
      </c>
      <c r="G226" s="984"/>
      <c r="H226" s="621"/>
    </row>
    <row r="227" spans="1:8" customFormat="1" ht="13">
      <c r="A227" s="620"/>
      <c r="B227" s="430"/>
      <c r="C227" s="430"/>
      <c r="D227" s="430"/>
      <c r="E227" s="430"/>
      <c r="F227" s="430"/>
      <c r="G227" s="430"/>
      <c r="H227" s="1"/>
    </row>
    <row r="228" spans="1:8" customFormat="1" ht="3.75" customHeight="1" thickBot="1">
      <c r="A228" s="132"/>
      <c r="B228" s="986"/>
      <c r="C228" s="986"/>
      <c r="D228" s="986"/>
      <c r="E228" s="986"/>
      <c r="F228" s="986"/>
      <c r="G228" s="986"/>
      <c r="H228" s="986"/>
    </row>
    <row r="229" spans="1:8" customFormat="1" ht="13" hidden="1" thickBot="1">
      <c r="A229" s="1"/>
      <c r="B229" s="986"/>
      <c r="C229" s="986"/>
      <c r="D229" s="986"/>
      <c r="E229" s="986"/>
      <c r="F229" s="986"/>
      <c r="G229" s="986"/>
      <c r="H229" s="986"/>
    </row>
    <row r="230" spans="1:8" customFormat="1" ht="13.5" hidden="1" thickBot="1">
      <c r="A230" s="468"/>
      <c r="B230" s="1"/>
      <c r="C230" s="1"/>
      <c r="D230" s="1"/>
      <c r="E230" s="1"/>
      <c r="F230" s="1"/>
      <c r="G230" s="1"/>
      <c r="H230" s="1"/>
    </row>
    <row r="231" spans="1:8" customFormat="1" ht="13" thickTop="1">
      <c r="A231" s="974" t="s">
        <v>500</v>
      </c>
      <c r="B231" s="975"/>
      <c r="C231" s="975"/>
      <c r="D231" s="975"/>
      <c r="E231" s="975"/>
      <c r="F231" s="981" t="s">
        <v>520</v>
      </c>
      <c r="G231" s="979" t="s">
        <v>502</v>
      </c>
      <c r="H231" s="980"/>
    </row>
    <row r="232" spans="1:8" customFormat="1">
      <c r="A232" s="464" t="s">
        <v>503</v>
      </c>
      <c r="B232" s="463" t="s">
        <v>504</v>
      </c>
      <c r="C232" s="463" t="s">
        <v>505</v>
      </c>
      <c r="D232" s="463" t="s">
        <v>506</v>
      </c>
      <c r="E232" s="622" t="s">
        <v>507</v>
      </c>
      <c r="F232" s="982"/>
      <c r="G232" s="623" t="s">
        <v>508</v>
      </c>
      <c r="H232" s="624" t="s">
        <v>509</v>
      </c>
    </row>
    <row r="233" spans="1:8" customFormat="1">
      <c r="A233" s="625"/>
      <c r="B233" s="626"/>
      <c r="C233" s="627"/>
      <c r="D233" s="627"/>
      <c r="E233" s="628"/>
      <c r="F233" s="113"/>
      <c r="G233" s="629"/>
      <c r="H233" s="630"/>
    </row>
    <row r="234" spans="1:8" customFormat="1">
      <c r="A234" s="631"/>
      <c r="B234" s="626"/>
      <c r="C234" s="627"/>
      <c r="D234" s="627"/>
      <c r="E234" s="628"/>
      <c r="F234" s="115"/>
      <c r="G234" s="629"/>
      <c r="H234" s="630"/>
    </row>
    <row r="235" spans="1:8" customFormat="1">
      <c r="A235" s="631"/>
      <c r="B235" s="626"/>
      <c r="C235" s="627"/>
      <c r="D235" s="627"/>
      <c r="E235" s="628"/>
      <c r="F235" s="115"/>
      <c r="G235" s="629"/>
      <c r="H235" s="630"/>
    </row>
    <row r="236" spans="1:8" customFormat="1">
      <c r="A236" s="631"/>
      <c r="B236" s="626"/>
      <c r="C236" s="627"/>
      <c r="D236" s="627"/>
      <c r="E236" s="628"/>
      <c r="F236" s="115"/>
      <c r="G236" s="629"/>
      <c r="H236" s="630"/>
    </row>
    <row r="237" spans="1:8" customFormat="1">
      <c r="A237" s="631"/>
      <c r="B237" s="626"/>
      <c r="C237" s="627"/>
      <c r="D237" s="627"/>
      <c r="E237" s="628"/>
      <c r="F237" s="115"/>
      <c r="G237" s="629"/>
      <c r="H237" s="630"/>
    </row>
    <row r="238" spans="1:8" customFormat="1">
      <c r="A238" s="631"/>
      <c r="B238" s="626"/>
      <c r="C238" s="632"/>
      <c r="D238" s="632"/>
      <c r="E238" s="633"/>
      <c r="F238" s="115"/>
      <c r="G238" s="634"/>
      <c r="H238" s="635"/>
    </row>
    <row r="239" spans="1:8" customFormat="1">
      <c r="A239" s="631"/>
      <c r="B239" s="626"/>
      <c r="C239" s="632"/>
      <c r="D239" s="632"/>
      <c r="E239" s="633"/>
      <c r="F239" s="115"/>
      <c r="G239" s="634"/>
      <c r="H239" s="635"/>
    </row>
    <row r="240" spans="1:8" customFormat="1">
      <c r="A240" s="631"/>
      <c r="B240" s="626"/>
      <c r="C240" s="627"/>
      <c r="D240" s="627"/>
      <c r="E240" s="628"/>
      <c r="F240" s="115"/>
      <c r="G240" s="629"/>
      <c r="H240" s="630"/>
    </row>
    <row r="241" spans="1:8" customFormat="1">
      <c r="A241" s="636"/>
      <c r="B241" s="626"/>
      <c r="C241" s="637"/>
      <c r="D241" s="637"/>
      <c r="E241" s="638"/>
      <c r="F241" s="115"/>
      <c r="G241" s="639"/>
      <c r="H241" s="640"/>
    </row>
    <row r="242" spans="1:8" customFormat="1" ht="13" thickBot="1">
      <c r="A242" s="321"/>
      <c r="B242" s="469"/>
      <c r="C242" s="469"/>
      <c r="D242" s="469"/>
      <c r="E242" s="469"/>
      <c r="F242" s="551"/>
      <c r="G242" s="469"/>
      <c r="H242" s="469"/>
    </row>
    <row r="243" spans="1:8" customFormat="1" ht="13" thickTop="1">
      <c r="A243" s="974" t="s">
        <v>510</v>
      </c>
      <c r="B243" s="975"/>
      <c r="C243" s="975"/>
      <c r="D243" s="975"/>
      <c r="E243" s="975"/>
      <c r="F243" s="981" t="s">
        <v>520</v>
      </c>
      <c r="G243" s="979" t="s">
        <v>502</v>
      </c>
      <c r="H243" s="980"/>
    </row>
    <row r="244" spans="1:8" customFormat="1" ht="25.5" customHeight="1">
      <c r="A244" s="464" t="s">
        <v>503</v>
      </c>
      <c r="B244" s="463" t="s">
        <v>504</v>
      </c>
      <c r="C244" s="463" t="s">
        <v>505</v>
      </c>
      <c r="D244" s="463" t="s">
        <v>506</v>
      </c>
      <c r="E244" s="622" t="s">
        <v>507</v>
      </c>
      <c r="F244" s="982"/>
      <c r="G244" s="623" t="s">
        <v>508</v>
      </c>
      <c r="H244" s="624" t="s">
        <v>509</v>
      </c>
    </row>
    <row r="245" spans="1:8" customFormat="1">
      <c r="A245" s="625"/>
      <c r="B245" s="641"/>
      <c r="C245" s="627"/>
      <c r="D245" s="627"/>
      <c r="E245" s="628"/>
      <c r="F245" s="113"/>
      <c r="G245" s="629"/>
      <c r="H245" s="630"/>
    </row>
    <row r="246" spans="1:8" customFormat="1">
      <c r="A246" s="642"/>
      <c r="B246" s="626"/>
      <c r="C246" s="627"/>
      <c r="D246" s="627"/>
      <c r="E246" s="628"/>
      <c r="F246" s="113"/>
      <c r="G246" s="629"/>
      <c r="H246" s="630"/>
    </row>
    <row r="247" spans="1:8" customFormat="1">
      <c r="A247" s="642"/>
      <c r="B247" s="626"/>
      <c r="C247" s="627"/>
      <c r="D247" s="627"/>
      <c r="E247" s="628"/>
      <c r="F247" s="113"/>
      <c r="G247" s="629"/>
      <c r="H247" s="630"/>
    </row>
    <row r="248" spans="1:8" customFormat="1">
      <c r="A248" s="642"/>
      <c r="B248" s="626"/>
      <c r="C248" s="627"/>
      <c r="D248" s="627"/>
      <c r="E248" s="628"/>
      <c r="F248" s="113"/>
      <c r="G248" s="629"/>
      <c r="H248" s="630"/>
    </row>
    <row r="249" spans="1:8" customFormat="1">
      <c r="A249" s="642"/>
      <c r="B249" s="626"/>
      <c r="C249" s="627"/>
      <c r="D249" s="627"/>
      <c r="E249" s="628"/>
      <c r="F249" s="113"/>
      <c r="G249" s="629"/>
      <c r="H249" s="630"/>
    </row>
    <row r="250" spans="1:8" customFormat="1">
      <c r="A250" s="642"/>
      <c r="B250" s="626"/>
      <c r="C250" s="627"/>
      <c r="D250" s="627"/>
      <c r="E250" s="628"/>
      <c r="F250" s="113"/>
      <c r="G250" s="629"/>
      <c r="H250" s="630"/>
    </row>
    <row r="251" spans="1:8" customFormat="1">
      <c r="A251" s="643"/>
      <c r="B251" s="627"/>
      <c r="C251" s="627"/>
      <c r="D251" s="627"/>
      <c r="E251" s="628"/>
      <c r="F251" s="113"/>
      <c r="G251" s="629"/>
      <c r="H251" s="630"/>
    </row>
    <row r="252" spans="1:8" customFormat="1">
      <c r="A252" s="643"/>
      <c r="B252" s="632"/>
      <c r="C252" s="627"/>
      <c r="D252" s="627"/>
      <c r="E252" s="628"/>
      <c r="F252" s="113"/>
      <c r="G252" s="629"/>
      <c r="H252" s="630"/>
    </row>
    <row r="253" spans="1:8" customFormat="1">
      <c r="A253" s="642"/>
      <c r="B253" s="626"/>
      <c r="C253" s="627"/>
      <c r="D253" s="627"/>
      <c r="E253" s="628"/>
      <c r="F253" s="113"/>
      <c r="G253" s="629"/>
      <c r="H253" s="630"/>
    </row>
    <row r="254" spans="1:8" customFormat="1">
      <c r="A254" s="642"/>
      <c r="B254" s="626"/>
      <c r="C254" s="627"/>
      <c r="D254" s="627"/>
      <c r="E254" s="628"/>
      <c r="F254" s="113"/>
      <c r="G254" s="629"/>
      <c r="H254" s="630"/>
    </row>
    <row r="255" spans="1:8" customFormat="1">
      <c r="A255" s="631"/>
      <c r="B255" s="626"/>
      <c r="C255" s="627"/>
      <c r="D255" s="627"/>
      <c r="E255" s="628"/>
      <c r="F255" s="115"/>
      <c r="G255" s="629"/>
      <c r="H255" s="630"/>
    </row>
    <row r="256" spans="1:8" customFormat="1">
      <c r="A256" s="636"/>
      <c r="B256" s="626"/>
      <c r="C256" s="637"/>
      <c r="D256" s="637"/>
      <c r="E256" s="638"/>
      <c r="F256" s="115"/>
      <c r="G256" s="639"/>
      <c r="H256" s="640"/>
    </row>
    <row r="257" spans="1:8" customFormat="1" ht="13" thickBot="1">
      <c r="A257" s="321"/>
      <c r="B257" s="469"/>
      <c r="C257" s="469"/>
      <c r="D257" s="469"/>
      <c r="E257" s="469"/>
      <c r="F257" s="551">
        <f>SUM(F245:F256)</f>
        <v>0</v>
      </c>
      <c r="G257" s="469"/>
      <c r="H257" s="469"/>
    </row>
    <row r="258" spans="1:8" customFormat="1" ht="13" thickTop="1">
      <c r="A258" s="514"/>
      <c r="B258" s="514"/>
      <c r="C258" s="514"/>
      <c r="D258" s="514"/>
      <c r="E258" s="514"/>
      <c r="F258" s="514"/>
      <c r="G258" s="514"/>
      <c r="H258" s="515"/>
    </row>
    <row r="259" spans="1:8" customFormat="1" ht="15.5">
      <c r="A259" s="976" t="s">
        <v>512</v>
      </c>
      <c r="B259" s="976"/>
      <c r="C259" s="976"/>
      <c r="D259" s="976"/>
      <c r="E259" s="976"/>
      <c r="F259" s="976"/>
      <c r="G259" s="976"/>
      <c r="H259" s="976"/>
    </row>
    <row r="260" spans="1:8" customFormat="1" ht="13">
      <c r="A260" s="977" t="s">
        <v>513</v>
      </c>
      <c r="B260" s="977"/>
      <c r="C260" s="977"/>
      <c r="D260" s="977"/>
      <c r="E260" s="977"/>
      <c r="F260" s="977"/>
      <c r="G260" s="977"/>
      <c r="H260" s="977"/>
    </row>
    <row r="261" spans="1:8" customFormat="1" ht="13">
      <c r="A261" s="977" t="s">
        <v>514</v>
      </c>
      <c r="B261" s="977"/>
      <c r="C261" s="977"/>
      <c r="D261" s="977"/>
      <c r="E261" s="977"/>
      <c r="F261" s="977"/>
      <c r="G261" s="977"/>
      <c r="H261" s="977"/>
    </row>
    <row r="262" spans="1:8" customFormat="1" ht="13">
      <c r="A262" s="595"/>
      <c r="B262" s="595"/>
      <c r="C262" s="595"/>
      <c r="D262" s="595"/>
      <c r="E262" s="595"/>
      <c r="F262" s="595"/>
      <c r="G262" s="595"/>
      <c r="H262" s="595"/>
    </row>
    <row r="263" spans="1:8" customFormat="1" ht="13">
      <c r="A263" s="595"/>
      <c r="B263" s="595"/>
      <c r="C263" s="595"/>
      <c r="D263" s="595"/>
      <c r="E263" s="595"/>
      <c r="F263" s="595"/>
      <c r="G263" s="595"/>
      <c r="H263" s="595"/>
    </row>
    <row r="264" spans="1:8" customFormat="1" ht="13">
      <c r="A264" s="595"/>
      <c r="B264" s="595"/>
      <c r="C264" s="595"/>
      <c r="D264" s="595"/>
      <c r="E264" s="595"/>
      <c r="F264" s="595"/>
      <c r="G264" s="595"/>
      <c r="H264" s="595"/>
    </row>
    <row r="265" spans="1:8" customFormat="1" ht="13">
      <c r="A265" s="595"/>
      <c r="B265" s="595"/>
      <c r="C265" s="595"/>
      <c r="D265" s="595"/>
      <c r="E265" s="595"/>
      <c r="F265" s="595"/>
      <c r="G265" s="595"/>
      <c r="H265" s="595"/>
    </row>
    <row r="266" spans="1:8" customFormat="1" ht="15.75" customHeight="1">
      <c r="A266" s="595" t="s">
        <v>515</v>
      </c>
      <c r="B266" s="595"/>
      <c r="C266" s="595"/>
      <c r="D266" s="595"/>
      <c r="E266" s="595"/>
      <c r="F266" s="595"/>
      <c r="G266" s="595"/>
      <c r="H266" s="595"/>
    </row>
    <row r="267" spans="1:8" customFormat="1" ht="13">
      <c r="A267" s="595"/>
      <c r="B267" s="595"/>
      <c r="C267" s="595"/>
      <c r="D267" s="595"/>
      <c r="E267" s="595"/>
      <c r="F267" s="595"/>
      <c r="G267" s="978"/>
      <c r="H267" s="978"/>
    </row>
    <row r="268" spans="1:8" customFormat="1" ht="13">
      <c r="A268" s="597" t="s">
        <v>516</v>
      </c>
      <c r="B268" s="597"/>
      <c r="C268" s="597"/>
      <c r="D268" s="597"/>
      <c r="E268" s="597"/>
      <c r="F268" s="597"/>
      <c r="G268" s="597"/>
      <c r="H268" s="598" t="s">
        <v>249</v>
      </c>
    </row>
    <row r="269" spans="1:8" customFormat="1" ht="13">
      <c r="A269" s="693"/>
      <c r="B269" s="693"/>
      <c r="C269" s="693"/>
      <c r="D269" s="693"/>
      <c r="E269" s="693"/>
      <c r="F269" s="693"/>
      <c r="G269" s="693"/>
      <c r="H269" s="693"/>
    </row>
    <row r="270" spans="1:8" customFormat="1" ht="13">
      <c r="A270" s="597" t="s">
        <v>517</v>
      </c>
      <c r="B270" s="597"/>
      <c r="C270" s="597"/>
      <c r="D270" s="597"/>
      <c r="E270" s="597"/>
      <c r="F270" s="597"/>
      <c r="G270" s="599"/>
      <c r="H270" s="597"/>
    </row>
    <row r="271" spans="1:8" customFormat="1" ht="13">
      <c r="A271" s="596"/>
      <c r="B271" s="596"/>
      <c r="C271" s="596"/>
      <c r="D271" s="596"/>
      <c r="E271" s="596"/>
      <c r="F271" s="596"/>
      <c r="G271" s="596"/>
      <c r="H271" s="596"/>
    </row>
    <row r="272" spans="1:8" customFormat="1" ht="13">
      <c r="A272" s="644" t="s">
        <v>518</v>
      </c>
      <c r="B272" s="596"/>
      <c r="C272" s="596"/>
      <c r="D272" s="596"/>
      <c r="E272" s="596"/>
      <c r="F272" s="596"/>
      <c r="G272" s="596"/>
      <c r="H272" s="596"/>
    </row>
    <row r="273" spans="1:8" customFormat="1" ht="13">
      <c r="A273" s="596"/>
      <c r="B273" s="596"/>
      <c r="C273" s="596"/>
      <c r="D273" s="596"/>
      <c r="E273" s="596"/>
      <c r="F273" s="596"/>
      <c r="G273" s="596"/>
      <c r="H273" s="596"/>
    </row>
    <row r="274" spans="1:8" customFormat="1" ht="13">
      <c r="A274" s="596"/>
      <c r="B274" s="596"/>
      <c r="C274" s="596"/>
      <c r="D274" s="596"/>
      <c r="E274" s="596"/>
      <c r="F274" s="596"/>
      <c r="G274" s="596"/>
      <c r="H274" s="596"/>
    </row>
    <row r="275" spans="1:8" customFormat="1" ht="13">
      <c r="A275" s="597" t="s">
        <v>519</v>
      </c>
      <c r="B275" s="597"/>
      <c r="C275" s="597"/>
      <c r="D275" s="597"/>
      <c r="E275" s="597"/>
      <c r="F275" s="597"/>
      <c r="G275" s="597"/>
      <c r="H275" s="598" t="s">
        <v>249</v>
      </c>
    </row>
    <row r="276" spans="1:8" customFormat="1" ht="13">
      <c r="A276" s="847" t="s">
        <v>77</v>
      </c>
      <c r="B276" s="369"/>
      <c r="C276" s="369"/>
      <c r="D276" s="369"/>
      <c r="E276" s="369"/>
      <c r="F276" s="369"/>
      <c r="G276" s="369"/>
      <c r="H276" s="147"/>
    </row>
    <row r="277" spans="1:8" customFormat="1" ht="13">
      <c r="A277" s="121" t="s">
        <v>495</v>
      </c>
      <c r="B277" s="148"/>
      <c r="C277" s="148"/>
      <c r="D277" s="148"/>
      <c r="E277" s="148"/>
      <c r="F277" s="148"/>
      <c r="G277" s="148"/>
      <c r="H277" s="147"/>
    </row>
    <row r="278" spans="1:8" customFormat="1" ht="13">
      <c r="A278" s="148"/>
      <c r="B278" s="148"/>
      <c r="C278" s="148"/>
      <c r="D278" s="148"/>
      <c r="E278" s="148"/>
      <c r="F278" s="148"/>
      <c r="G278" s="148"/>
      <c r="H278" s="52"/>
    </row>
    <row r="279" spans="1:8" customFormat="1" ht="13">
      <c r="A279" s="132" t="s">
        <v>262</v>
      </c>
      <c r="B279" s="827">
        <f>+'Sch II OE FINAL'!F279</f>
        <v>0</v>
      </c>
      <c r="C279" s="828" t="s">
        <v>264</v>
      </c>
      <c r="D279" s="812">
        <f>+'Sch II OE FINAL'!F280</f>
        <v>0</v>
      </c>
      <c r="E279" s="466" t="s">
        <v>265</v>
      </c>
      <c r="F279" s="983">
        <f>+'Sch II OE FINAL'!L280</f>
        <v>0</v>
      </c>
      <c r="G279" s="984"/>
      <c r="H279" s="621"/>
    </row>
    <row r="280" spans="1:8" customFormat="1" ht="13">
      <c r="A280" s="132" t="s">
        <v>496</v>
      </c>
      <c r="B280" s="809">
        <f>+'Sch II OE FINAL'!H283</f>
        <v>0</v>
      </c>
      <c r="C280" s="829" t="s">
        <v>497</v>
      </c>
      <c r="D280" s="809">
        <f>+'Sch II OE FINAL'!H284</f>
        <v>0</v>
      </c>
      <c r="E280" s="465" t="s">
        <v>498</v>
      </c>
      <c r="F280" s="985">
        <f>+'SUD Units &amp; Cost Center Data'!G281</f>
        <v>0</v>
      </c>
      <c r="G280" s="985"/>
      <c r="H280" s="621"/>
    </row>
    <row r="281" spans="1:8" customFormat="1" ht="13">
      <c r="A281" s="620" t="s">
        <v>263</v>
      </c>
      <c r="B281" s="810">
        <f>+'Sch II OE FINAL'!L279</f>
        <v>0</v>
      </c>
      <c r="C281" s="828" t="s">
        <v>499</v>
      </c>
      <c r="D281" s="811">
        <f>+AAR!E286</f>
        <v>0</v>
      </c>
      <c r="E281" s="467" t="s">
        <v>335</v>
      </c>
      <c r="F281" s="984">
        <f>+'SUD Units &amp; Cost Center Data'!K281</f>
        <v>0</v>
      </c>
      <c r="G281" s="984"/>
      <c r="H281" s="621"/>
    </row>
    <row r="282" spans="1:8" customFormat="1" ht="13">
      <c r="A282" s="620"/>
      <c r="B282" s="430"/>
      <c r="C282" s="430"/>
      <c r="D282" s="430"/>
      <c r="E282" s="430"/>
      <c r="F282" s="430"/>
      <c r="G282" s="430"/>
      <c r="H282" s="1"/>
    </row>
    <row r="283" spans="1:8" customFormat="1" ht="3.75" customHeight="1" thickBot="1">
      <c r="A283" s="132"/>
      <c r="B283" s="986"/>
      <c r="C283" s="986"/>
      <c r="D283" s="986"/>
      <c r="E283" s="986"/>
      <c r="F283" s="986"/>
      <c r="G283" s="986"/>
      <c r="H283" s="986"/>
    </row>
    <row r="284" spans="1:8" customFormat="1" ht="13" hidden="1" thickBot="1">
      <c r="A284" s="1"/>
      <c r="B284" s="986"/>
      <c r="C284" s="986"/>
      <c r="D284" s="986"/>
      <c r="E284" s="986"/>
      <c r="F284" s="986"/>
      <c r="G284" s="986"/>
      <c r="H284" s="986"/>
    </row>
    <row r="285" spans="1:8" customFormat="1" ht="13.5" hidden="1" thickBot="1">
      <c r="A285" s="468"/>
      <c r="B285" s="1"/>
      <c r="C285" s="1"/>
      <c r="D285" s="1"/>
      <c r="E285" s="1"/>
      <c r="F285" s="1"/>
      <c r="G285" s="1"/>
      <c r="H285" s="1"/>
    </row>
    <row r="286" spans="1:8" customFormat="1" ht="13" thickTop="1">
      <c r="A286" s="974" t="s">
        <v>500</v>
      </c>
      <c r="B286" s="975"/>
      <c r="C286" s="975"/>
      <c r="D286" s="975"/>
      <c r="E286" s="975"/>
      <c r="F286" s="981" t="s">
        <v>520</v>
      </c>
      <c r="G286" s="979" t="s">
        <v>502</v>
      </c>
      <c r="H286" s="980"/>
    </row>
    <row r="287" spans="1:8" customFormat="1">
      <c r="A287" s="464" t="s">
        <v>503</v>
      </c>
      <c r="B287" s="463" t="s">
        <v>504</v>
      </c>
      <c r="C287" s="463" t="s">
        <v>505</v>
      </c>
      <c r="D287" s="463" t="s">
        <v>506</v>
      </c>
      <c r="E287" s="622" t="s">
        <v>507</v>
      </c>
      <c r="F287" s="982"/>
      <c r="G287" s="623" t="s">
        <v>508</v>
      </c>
      <c r="H287" s="624" t="s">
        <v>509</v>
      </c>
    </row>
    <row r="288" spans="1:8" customFormat="1">
      <c r="A288" s="625"/>
      <c r="B288" s="626"/>
      <c r="C288" s="627"/>
      <c r="D288" s="627"/>
      <c r="E288" s="628"/>
      <c r="F288" s="113"/>
      <c r="G288" s="629"/>
      <c r="H288" s="630"/>
    </row>
    <row r="289" spans="1:8" customFormat="1">
      <c r="A289" s="631"/>
      <c r="B289" s="626"/>
      <c r="C289" s="627"/>
      <c r="D289" s="627"/>
      <c r="E289" s="628"/>
      <c r="F289" s="115"/>
      <c r="G289" s="629"/>
      <c r="H289" s="630"/>
    </row>
    <row r="290" spans="1:8" customFormat="1">
      <c r="A290" s="631"/>
      <c r="B290" s="626"/>
      <c r="C290" s="627"/>
      <c r="D290" s="627"/>
      <c r="E290" s="628"/>
      <c r="F290" s="115"/>
      <c r="G290" s="629"/>
      <c r="H290" s="630"/>
    </row>
    <row r="291" spans="1:8" customFormat="1">
      <c r="A291" s="631"/>
      <c r="B291" s="626"/>
      <c r="C291" s="627"/>
      <c r="D291" s="627"/>
      <c r="E291" s="628"/>
      <c r="F291" s="115"/>
      <c r="G291" s="629"/>
      <c r="H291" s="630"/>
    </row>
    <row r="292" spans="1:8" customFormat="1">
      <c r="A292" s="631"/>
      <c r="B292" s="626"/>
      <c r="C292" s="627"/>
      <c r="D292" s="627"/>
      <c r="E292" s="628"/>
      <c r="F292" s="115"/>
      <c r="G292" s="629"/>
      <c r="H292" s="630"/>
    </row>
    <row r="293" spans="1:8" customFormat="1">
      <c r="A293" s="631"/>
      <c r="B293" s="626"/>
      <c r="C293" s="632"/>
      <c r="D293" s="632"/>
      <c r="E293" s="633"/>
      <c r="F293" s="115"/>
      <c r="G293" s="634"/>
      <c r="H293" s="635"/>
    </row>
    <row r="294" spans="1:8" customFormat="1">
      <c r="A294" s="631"/>
      <c r="B294" s="626"/>
      <c r="C294" s="632"/>
      <c r="D294" s="632"/>
      <c r="E294" s="633"/>
      <c r="F294" s="115"/>
      <c r="G294" s="634"/>
      <c r="H294" s="635"/>
    </row>
    <row r="295" spans="1:8" customFormat="1">
      <c r="A295" s="631"/>
      <c r="B295" s="626"/>
      <c r="C295" s="627"/>
      <c r="D295" s="627"/>
      <c r="E295" s="628"/>
      <c r="F295" s="115"/>
      <c r="G295" s="629"/>
      <c r="H295" s="630"/>
    </row>
    <row r="296" spans="1:8" customFormat="1">
      <c r="A296" s="636"/>
      <c r="B296" s="626"/>
      <c r="C296" s="637"/>
      <c r="D296" s="637"/>
      <c r="E296" s="638"/>
      <c r="F296" s="115"/>
      <c r="G296" s="639"/>
      <c r="H296" s="640"/>
    </row>
    <row r="297" spans="1:8" customFormat="1" ht="13" thickBot="1">
      <c r="A297" s="321"/>
      <c r="B297" s="469"/>
      <c r="C297" s="469"/>
      <c r="D297" s="469"/>
      <c r="E297" s="469"/>
      <c r="F297" s="551"/>
      <c r="G297" s="469"/>
      <c r="H297" s="469"/>
    </row>
    <row r="298" spans="1:8" customFormat="1" ht="13" thickTop="1">
      <c r="A298" s="974" t="s">
        <v>510</v>
      </c>
      <c r="B298" s="975"/>
      <c r="C298" s="975"/>
      <c r="D298" s="975"/>
      <c r="E298" s="975"/>
      <c r="F298" s="981" t="s">
        <v>520</v>
      </c>
      <c r="G298" s="979" t="s">
        <v>502</v>
      </c>
      <c r="H298" s="980"/>
    </row>
    <row r="299" spans="1:8" customFormat="1" ht="25.5" customHeight="1">
      <c r="A299" s="464" t="s">
        <v>503</v>
      </c>
      <c r="B299" s="463" t="s">
        <v>504</v>
      </c>
      <c r="C299" s="463" t="s">
        <v>505</v>
      </c>
      <c r="D299" s="463" t="s">
        <v>506</v>
      </c>
      <c r="E299" s="622" t="s">
        <v>507</v>
      </c>
      <c r="F299" s="982"/>
      <c r="G299" s="623" t="s">
        <v>508</v>
      </c>
      <c r="H299" s="624" t="s">
        <v>509</v>
      </c>
    </row>
    <row r="300" spans="1:8" customFormat="1">
      <c r="A300" s="625"/>
      <c r="B300" s="641"/>
      <c r="C300" s="627"/>
      <c r="D300" s="627"/>
      <c r="E300" s="628"/>
      <c r="F300" s="113"/>
      <c r="G300" s="629"/>
      <c r="H300" s="630"/>
    </row>
    <row r="301" spans="1:8" customFormat="1">
      <c r="A301" s="642"/>
      <c r="B301" s="626"/>
      <c r="C301" s="627"/>
      <c r="D301" s="627"/>
      <c r="E301" s="628"/>
      <c r="F301" s="113"/>
      <c r="G301" s="629"/>
      <c r="H301" s="630"/>
    </row>
    <row r="302" spans="1:8" customFormat="1">
      <c r="A302" s="642"/>
      <c r="B302" s="626"/>
      <c r="C302" s="627"/>
      <c r="D302" s="627"/>
      <c r="E302" s="628"/>
      <c r="F302" s="113"/>
      <c r="G302" s="629"/>
      <c r="H302" s="630"/>
    </row>
    <row r="303" spans="1:8" customFormat="1">
      <c r="A303" s="642"/>
      <c r="B303" s="626"/>
      <c r="C303" s="627"/>
      <c r="D303" s="627"/>
      <c r="E303" s="628"/>
      <c r="F303" s="113"/>
      <c r="G303" s="629"/>
      <c r="H303" s="630"/>
    </row>
    <row r="304" spans="1:8" customFormat="1">
      <c r="A304" s="642"/>
      <c r="B304" s="626"/>
      <c r="C304" s="627"/>
      <c r="D304" s="627"/>
      <c r="E304" s="628"/>
      <c r="F304" s="113"/>
      <c r="G304" s="629"/>
      <c r="H304" s="630"/>
    </row>
    <row r="305" spans="1:8" customFormat="1">
      <c r="A305" s="642"/>
      <c r="B305" s="626"/>
      <c r="C305" s="627"/>
      <c r="D305" s="627"/>
      <c r="E305" s="628"/>
      <c r="F305" s="113"/>
      <c r="G305" s="629"/>
      <c r="H305" s="630"/>
    </row>
    <row r="306" spans="1:8" customFormat="1">
      <c r="A306" s="643"/>
      <c r="B306" s="627"/>
      <c r="C306" s="627"/>
      <c r="D306" s="627"/>
      <c r="E306" s="628"/>
      <c r="F306" s="113"/>
      <c r="G306" s="629"/>
      <c r="H306" s="630"/>
    </row>
    <row r="307" spans="1:8" customFormat="1">
      <c r="A307" s="643"/>
      <c r="B307" s="632"/>
      <c r="C307" s="627"/>
      <c r="D307" s="627"/>
      <c r="E307" s="628"/>
      <c r="F307" s="113"/>
      <c r="G307" s="629"/>
      <c r="H307" s="630"/>
    </row>
    <row r="308" spans="1:8" customFormat="1">
      <c r="A308" s="642"/>
      <c r="B308" s="626"/>
      <c r="C308" s="627"/>
      <c r="D308" s="627"/>
      <c r="E308" s="628"/>
      <c r="F308" s="113"/>
      <c r="G308" s="629"/>
      <c r="H308" s="630"/>
    </row>
    <row r="309" spans="1:8" customFormat="1">
      <c r="A309" s="642"/>
      <c r="B309" s="626"/>
      <c r="C309" s="627"/>
      <c r="D309" s="627"/>
      <c r="E309" s="628"/>
      <c r="F309" s="113"/>
      <c r="G309" s="629"/>
      <c r="H309" s="630"/>
    </row>
    <row r="310" spans="1:8" customFormat="1">
      <c r="A310" s="631"/>
      <c r="B310" s="626"/>
      <c r="C310" s="627"/>
      <c r="D310" s="627"/>
      <c r="E310" s="628"/>
      <c r="F310" s="115"/>
      <c r="G310" s="629"/>
      <c r="H310" s="630"/>
    </row>
    <row r="311" spans="1:8" customFormat="1">
      <c r="A311" s="636"/>
      <c r="B311" s="626"/>
      <c r="C311" s="637"/>
      <c r="D311" s="637"/>
      <c r="E311" s="638"/>
      <c r="F311" s="115"/>
      <c r="G311" s="639"/>
      <c r="H311" s="640"/>
    </row>
    <row r="312" spans="1:8" customFormat="1" ht="13" thickBot="1">
      <c r="A312" s="321"/>
      <c r="B312" s="469"/>
      <c r="C312" s="469"/>
      <c r="D312" s="469"/>
      <c r="E312" s="469"/>
      <c r="F312" s="551">
        <f>SUM(F300:F311)</f>
        <v>0</v>
      </c>
      <c r="G312" s="469"/>
      <c r="H312" s="469"/>
    </row>
    <row r="313" spans="1:8" customFormat="1" ht="13" thickTop="1">
      <c r="A313" s="514"/>
      <c r="B313" s="514"/>
      <c r="C313" s="514"/>
      <c r="D313" s="514"/>
      <c r="E313" s="514"/>
      <c r="F313" s="514"/>
      <c r="G313" s="514"/>
      <c r="H313" s="515"/>
    </row>
    <row r="314" spans="1:8" customFormat="1" ht="15.5">
      <c r="A314" s="976" t="s">
        <v>512</v>
      </c>
      <c r="B314" s="976"/>
      <c r="C314" s="976"/>
      <c r="D314" s="976"/>
      <c r="E314" s="976"/>
      <c r="F314" s="976"/>
      <c r="G314" s="976"/>
      <c r="H314" s="976"/>
    </row>
    <row r="315" spans="1:8" customFormat="1" ht="13">
      <c r="A315" s="977" t="s">
        <v>513</v>
      </c>
      <c r="B315" s="977"/>
      <c r="C315" s="977"/>
      <c r="D315" s="977"/>
      <c r="E315" s="977"/>
      <c r="F315" s="977"/>
      <c r="G315" s="977"/>
      <c r="H315" s="977"/>
    </row>
    <row r="316" spans="1:8" customFormat="1" ht="13">
      <c r="A316" s="977" t="s">
        <v>514</v>
      </c>
      <c r="B316" s="977"/>
      <c r="C316" s="977"/>
      <c r="D316" s="977"/>
      <c r="E316" s="977"/>
      <c r="F316" s="977"/>
      <c r="G316" s="977"/>
      <c r="H316" s="977"/>
    </row>
    <row r="317" spans="1:8" customFormat="1" ht="13">
      <c r="A317" s="595"/>
      <c r="B317" s="595"/>
      <c r="C317" s="595"/>
      <c r="D317" s="595"/>
      <c r="E317" s="595"/>
      <c r="F317" s="595"/>
      <c r="G317" s="595"/>
      <c r="H317" s="595"/>
    </row>
    <row r="318" spans="1:8" customFormat="1" ht="13">
      <c r="A318" s="595"/>
      <c r="B318" s="595"/>
      <c r="C318" s="595"/>
      <c r="D318" s="595"/>
      <c r="E318" s="595"/>
      <c r="F318" s="595"/>
      <c r="G318" s="595"/>
      <c r="H318" s="595"/>
    </row>
    <row r="319" spans="1:8" customFormat="1" ht="13">
      <c r="A319" s="595"/>
      <c r="B319" s="595"/>
      <c r="C319" s="595"/>
      <c r="D319" s="595"/>
      <c r="E319" s="595"/>
      <c r="F319" s="595"/>
      <c r="G319" s="595"/>
      <c r="H319" s="595"/>
    </row>
    <row r="320" spans="1:8" customFormat="1" ht="13">
      <c r="A320" s="595"/>
      <c r="B320" s="595"/>
      <c r="C320" s="595"/>
      <c r="D320" s="595"/>
      <c r="E320" s="595"/>
      <c r="F320" s="595"/>
      <c r="G320" s="595"/>
      <c r="H320" s="595"/>
    </row>
    <row r="321" spans="1:8" customFormat="1" ht="15.75" customHeight="1">
      <c r="A321" s="595" t="s">
        <v>515</v>
      </c>
      <c r="B321" s="595"/>
      <c r="C321" s="595"/>
      <c r="D321" s="595"/>
      <c r="E321" s="595"/>
      <c r="F321" s="595"/>
      <c r="G321" s="595"/>
      <c r="H321" s="595"/>
    </row>
    <row r="322" spans="1:8" customFormat="1" ht="13">
      <c r="A322" s="595"/>
      <c r="B322" s="595"/>
      <c r="C322" s="595"/>
      <c r="D322" s="595"/>
      <c r="E322" s="595"/>
      <c r="F322" s="595"/>
      <c r="G322" s="978"/>
      <c r="H322" s="978"/>
    </row>
    <row r="323" spans="1:8" customFormat="1" ht="13">
      <c r="A323" s="597" t="s">
        <v>516</v>
      </c>
      <c r="B323" s="597"/>
      <c r="C323" s="597"/>
      <c r="D323" s="597"/>
      <c r="E323" s="597"/>
      <c r="F323" s="597"/>
      <c r="G323" s="597"/>
      <c r="H323" s="598" t="s">
        <v>249</v>
      </c>
    </row>
    <row r="324" spans="1:8" customFormat="1" ht="13">
      <c r="A324" s="693"/>
      <c r="B324" s="693"/>
      <c r="C324" s="693"/>
      <c r="D324" s="693"/>
      <c r="E324" s="693"/>
      <c r="F324" s="693"/>
      <c r="G324" s="693"/>
      <c r="H324" s="693"/>
    </row>
    <row r="325" spans="1:8" customFormat="1" ht="13">
      <c r="A325" s="597" t="s">
        <v>517</v>
      </c>
      <c r="B325" s="597"/>
      <c r="C325" s="597"/>
      <c r="D325" s="597"/>
      <c r="E325" s="597"/>
      <c r="F325" s="597"/>
      <c r="G325" s="599"/>
      <c r="H325" s="597"/>
    </row>
    <row r="326" spans="1:8" customFormat="1" ht="13">
      <c r="A326" s="596"/>
      <c r="B326" s="596"/>
      <c r="C326" s="596"/>
      <c r="D326" s="596"/>
      <c r="E326" s="596"/>
      <c r="F326" s="596"/>
      <c r="G326" s="596"/>
      <c r="H326" s="596"/>
    </row>
    <row r="327" spans="1:8" customFormat="1" ht="13">
      <c r="A327" s="644" t="s">
        <v>518</v>
      </c>
      <c r="B327" s="596"/>
      <c r="C327" s="596"/>
      <c r="D327" s="596"/>
      <c r="E327" s="596"/>
      <c r="F327" s="596"/>
      <c r="G327" s="596"/>
      <c r="H327" s="596"/>
    </row>
    <row r="328" spans="1:8" customFormat="1" ht="13">
      <c r="A328" s="596"/>
      <c r="B328" s="596"/>
      <c r="C328" s="596"/>
      <c r="D328" s="596"/>
      <c r="E328" s="596"/>
      <c r="F328" s="596"/>
      <c r="G328" s="596"/>
      <c r="H328" s="596"/>
    </row>
    <row r="329" spans="1:8" customFormat="1" ht="13">
      <c r="A329" s="596"/>
      <c r="B329" s="596"/>
      <c r="C329" s="596"/>
      <c r="D329" s="596"/>
      <c r="E329" s="596"/>
      <c r="F329" s="596"/>
      <c r="G329" s="596"/>
      <c r="H329" s="596"/>
    </row>
    <row r="330" spans="1:8" customFormat="1" ht="13">
      <c r="A330" s="597" t="s">
        <v>519</v>
      </c>
      <c r="B330" s="597"/>
      <c r="C330" s="597"/>
      <c r="D330" s="597"/>
      <c r="E330" s="597"/>
      <c r="F330" s="597"/>
      <c r="G330" s="597"/>
      <c r="H330" s="598" t="s">
        <v>249</v>
      </c>
    </row>
    <row r="331" spans="1:8" customFormat="1" ht="13">
      <c r="A331" s="847" t="s">
        <v>77</v>
      </c>
      <c r="B331" s="369"/>
      <c r="C331" s="369"/>
      <c r="D331" s="369"/>
      <c r="E331" s="369"/>
      <c r="F331" s="369"/>
      <c r="G331" s="369"/>
      <c r="H331" s="147"/>
    </row>
    <row r="332" spans="1:8" customFormat="1" ht="13">
      <c r="A332" s="121" t="s">
        <v>495</v>
      </c>
      <c r="B332" s="148"/>
      <c r="C332" s="148"/>
      <c r="D332" s="148"/>
      <c r="E332" s="148"/>
      <c r="F332" s="148"/>
      <c r="G332" s="148"/>
      <c r="H332" s="147"/>
    </row>
    <row r="333" spans="1:8" customFormat="1" ht="13">
      <c r="A333" s="148"/>
      <c r="B333" s="148"/>
      <c r="C333" s="148"/>
      <c r="D333" s="148"/>
      <c r="E333" s="148"/>
      <c r="F333" s="148"/>
      <c r="G333" s="148"/>
      <c r="H333" s="52"/>
    </row>
    <row r="334" spans="1:8" customFormat="1" ht="13">
      <c r="A334" s="132" t="s">
        <v>262</v>
      </c>
      <c r="B334" s="827">
        <f>+'Sch II OE FINAL'!F334</f>
        <v>0</v>
      </c>
      <c r="C334" s="828" t="s">
        <v>264</v>
      </c>
      <c r="D334" s="812">
        <f>+'Sch II OE FINAL'!F335</f>
        <v>0</v>
      </c>
      <c r="E334" s="466" t="s">
        <v>265</v>
      </c>
      <c r="F334" s="983">
        <f>+'Sch II OE FINAL'!L335</f>
        <v>0</v>
      </c>
      <c r="G334" s="984"/>
      <c r="H334" s="621"/>
    </row>
    <row r="335" spans="1:8" customFormat="1" ht="13">
      <c r="A335" s="132" t="s">
        <v>496</v>
      </c>
      <c r="B335" s="809">
        <f>+'Sch II OE FINAL'!H338</f>
        <v>0</v>
      </c>
      <c r="C335" s="829" t="s">
        <v>497</v>
      </c>
      <c r="D335" s="809">
        <f>+'Sch II OE FINAL'!H339</f>
        <v>0</v>
      </c>
      <c r="E335" s="465" t="s">
        <v>498</v>
      </c>
      <c r="F335" s="985">
        <f>+'SUD Units &amp; Cost Center Data'!G336</f>
        <v>0</v>
      </c>
      <c r="G335" s="985"/>
      <c r="H335" s="621"/>
    </row>
    <row r="336" spans="1:8" customFormat="1" ht="13">
      <c r="A336" s="620" t="s">
        <v>263</v>
      </c>
      <c r="B336" s="810">
        <f>+'Sch II OE FINAL'!L334</f>
        <v>0</v>
      </c>
      <c r="C336" s="828" t="s">
        <v>499</v>
      </c>
      <c r="D336" s="811">
        <f>+AAR!E341</f>
        <v>0</v>
      </c>
      <c r="E336" s="467" t="s">
        <v>335</v>
      </c>
      <c r="F336" s="984">
        <f>+'SUD Units &amp; Cost Center Data'!K336</f>
        <v>0</v>
      </c>
      <c r="G336" s="984"/>
      <c r="H336" s="621"/>
    </row>
    <row r="337" spans="1:8" customFormat="1" ht="13">
      <c r="A337" s="620"/>
      <c r="B337" s="430"/>
      <c r="C337" s="430"/>
      <c r="D337" s="430"/>
      <c r="E337" s="430"/>
      <c r="F337" s="430"/>
      <c r="G337" s="430"/>
      <c r="H337" s="1"/>
    </row>
    <row r="338" spans="1:8" customFormat="1" ht="3.75" customHeight="1" thickBot="1">
      <c r="A338" s="132"/>
      <c r="B338" s="986"/>
      <c r="C338" s="986"/>
      <c r="D338" s="986"/>
      <c r="E338" s="986"/>
      <c r="F338" s="986"/>
      <c r="G338" s="986"/>
      <c r="H338" s="986"/>
    </row>
    <row r="339" spans="1:8" customFormat="1" ht="13" hidden="1" thickBot="1">
      <c r="A339" s="1"/>
      <c r="B339" s="986"/>
      <c r="C339" s="986"/>
      <c r="D339" s="986"/>
      <c r="E339" s="986"/>
      <c r="F339" s="986"/>
      <c r="G339" s="986"/>
      <c r="H339" s="986"/>
    </row>
    <row r="340" spans="1:8" customFormat="1" ht="13.5" hidden="1" thickBot="1">
      <c r="A340" s="468"/>
      <c r="B340" s="1"/>
      <c r="C340" s="1"/>
      <c r="D340" s="1"/>
      <c r="E340" s="1"/>
      <c r="F340" s="1"/>
      <c r="G340" s="1"/>
      <c r="H340" s="1"/>
    </row>
    <row r="341" spans="1:8" customFormat="1" ht="13" thickTop="1">
      <c r="A341" s="974" t="s">
        <v>500</v>
      </c>
      <c r="B341" s="975"/>
      <c r="C341" s="975"/>
      <c r="D341" s="975"/>
      <c r="E341" s="975"/>
      <c r="F341" s="981" t="s">
        <v>520</v>
      </c>
      <c r="G341" s="979" t="s">
        <v>502</v>
      </c>
      <c r="H341" s="980"/>
    </row>
    <row r="342" spans="1:8" customFormat="1">
      <c r="A342" s="464" t="s">
        <v>503</v>
      </c>
      <c r="B342" s="463" t="s">
        <v>504</v>
      </c>
      <c r="C342" s="463" t="s">
        <v>505</v>
      </c>
      <c r="D342" s="463" t="s">
        <v>506</v>
      </c>
      <c r="E342" s="622" t="s">
        <v>507</v>
      </c>
      <c r="F342" s="982"/>
      <c r="G342" s="623" t="s">
        <v>508</v>
      </c>
      <c r="H342" s="624" t="s">
        <v>509</v>
      </c>
    </row>
    <row r="343" spans="1:8" customFormat="1">
      <c r="A343" s="625"/>
      <c r="B343" s="626"/>
      <c r="C343" s="627"/>
      <c r="D343" s="627"/>
      <c r="E343" s="628"/>
      <c r="F343" s="113"/>
      <c r="G343" s="629"/>
      <c r="H343" s="630"/>
    </row>
    <row r="344" spans="1:8" customFormat="1">
      <c r="A344" s="631"/>
      <c r="B344" s="626"/>
      <c r="C344" s="627"/>
      <c r="D344" s="627"/>
      <c r="E344" s="628"/>
      <c r="F344" s="115"/>
      <c r="G344" s="629"/>
      <c r="H344" s="630"/>
    </row>
    <row r="345" spans="1:8" customFormat="1">
      <c r="A345" s="631"/>
      <c r="B345" s="626"/>
      <c r="C345" s="627"/>
      <c r="D345" s="627"/>
      <c r="E345" s="628"/>
      <c r="F345" s="115"/>
      <c r="G345" s="629"/>
      <c r="H345" s="630"/>
    </row>
    <row r="346" spans="1:8" customFormat="1">
      <c r="A346" s="631"/>
      <c r="B346" s="626"/>
      <c r="C346" s="627"/>
      <c r="D346" s="627"/>
      <c r="E346" s="628"/>
      <c r="F346" s="115"/>
      <c r="G346" s="629"/>
      <c r="H346" s="630"/>
    </row>
    <row r="347" spans="1:8" customFormat="1">
      <c r="A347" s="631"/>
      <c r="B347" s="626"/>
      <c r="C347" s="627"/>
      <c r="D347" s="627"/>
      <c r="E347" s="628"/>
      <c r="F347" s="115"/>
      <c r="G347" s="629"/>
      <c r="H347" s="630"/>
    </row>
    <row r="348" spans="1:8" customFormat="1">
      <c r="A348" s="631"/>
      <c r="B348" s="626"/>
      <c r="C348" s="632"/>
      <c r="D348" s="632"/>
      <c r="E348" s="633"/>
      <c r="F348" s="115"/>
      <c r="G348" s="634"/>
      <c r="H348" s="635"/>
    </row>
    <row r="349" spans="1:8" customFormat="1">
      <c r="A349" s="631"/>
      <c r="B349" s="626"/>
      <c r="C349" s="632"/>
      <c r="D349" s="632"/>
      <c r="E349" s="633"/>
      <c r="F349" s="115"/>
      <c r="G349" s="634"/>
      <c r="H349" s="635"/>
    </row>
    <row r="350" spans="1:8" customFormat="1">
      <c r="A350" s="631"/>
      <c r="B350" s="626"/>
      <c r="C350" s="627"/>
      <c r="D350" s="627"/>
      <c r="E350" s="628"/>
      <c r="F350" s="115"/>
      <c r="G350" s="629"/>
      <c r="H350" s="630"/>
    </row>
    <row r="351" spans="1:8" customFormat="1">
      <c r="A351" s="636"/>
      <c r="B351" s="626"/>
      <c r="C351" s="637"/>
      <c r="D351" s="637"/>
      <c r="E351" s="638"/>
      <c r="F351" s="115"/>
      <c r="G351" s="639"/>
      <c r="H351" s="640"/>
    </row>
    <row r="352" spans="1:8" customFormat="1" ht="13" thickBot="1">
      <c r="A352" s="321"/>
      <c r="B352" s="469"/>
      <c r="C352" s="469"/>
      <c r="D352" s="469"/>
      <c r="E352" s="469"/>
      <c r="F352" s="551"/>
      <c r="G352" s="469"/>
      <c r="H352" s="469"/>
    </row>
    <row r="353" spans="1:8" customFormat="1" ht="13" thickTop="1">
      <c r="A353" s="974" t="s">
        <v>510</v>
      </c>
      <c r="B353" s="975"/>
      <c r="C353" s="975"/>
      <c r="D353" s="975"/>
      <c r="E353" s="975"/>
      <c r="F353" s="981" t="s">
        <v>520</v>
      </c>
      <c r="G353" s="979" t="s">
        <v>502</v>
      </c>
      <c r="H353" s="980"/>
    </row>
    <row r="354" spans="1:8" customFormat="1" ht="25.5" customHeight="1">
      <c r="A354" s="464" t="s">
        <v>503</v>
      </c>
      <c r="B354" s="463" t="s">
        <v>504</v>
      </c>
      <c r="C354" s="463" t="s">
        <v>505</v>
      </c>
      <c r="D354" s="463" t="s">
        <v>506</v>
      </c>
      <c r="E354" s="622" t="s">
        <v>507</v>
      </c>
      <c r="F354" s="982"/>
      <c r="G354" s="623" t="s">
        <v>508</v>
      </c>
      <c r="H354" s="624" t="s">
        <v>509</v>
      </c>
    </row>
    <row r="355" spans="1:8" customFormat="1">
      <c r="A355" s="625"/>
      <c r="B355" s="641"/>
      <c r="C355" s="627"/>
      <c r="D355" s="627"/>
      <c r="E355" s="628"/>
      <c r="F355" s="113"/>
      <c r="G355" s="629"/>
      <c r="H355" s="630"/>
    </row>
    <row r="356" spans="1:8" customFormat="1">
      <c r="A356" s="642"/>
      <c r="B356" s="626"/>
      <c r="C356" s="627"/>
      <c r="D356" s="627"/>
      <c r="E356" s="628"/>
      <c r="F356" s="113"/>
      <c r="G356" s="629"/>
      <c r="H356" s="630"/>
    </row>
    <row r="357" spans="1:8" customFormat="1">
      <c r="A357" s="642"/>
      <c r="B357" s="626"/>
      <c r="C357" s="627"/>
      <c r="D357" s="627"/>
      <c r="E357" s="628"/>
      <c r="F357" s="113"/>
      <c r="G357" s="629"/>
      <c r="H357" s="630"/>
    </row>
    <row r="358" spans="1:8" customFormat="1">
      <c r="A358" s="642"/>
      <c r="B358" s="626"/>
      <c r="C358" s="627"/>
      <c r="D358" s="627"/>
      <c r="E358" s="628"/>
      <c r="F358" s="113"/>
      <c r="G358" s="629"/>
      <c r="H358" s="630"/>
    </row>
    <row r="359" spans="1:8" customFormat="1">
      <c r="A359" s="642"/>
      <c r="B359" s="626"/>
      <c r="C359" s="627"/>
      <c r="D359" s="627"/>
      <c r="E359" s="628"/>
      <c r="F359" s="113"/>
      <c r="G359" s="629"/>
      <c r="H359" s="630"/>
    </row>
    <row r="360" spans="1:8" customFormat="1">
      <c r="A360" s="642"/>
      <c r="B360" s="626"/>
      <c r="C360" s="627"/>
      <c r="D360" s="627"/>
      <c r="E360" s="628"/>
      <c r="F360" s="113"/>
      <c r="G360" s="629"/>
      <c r="H360" s="630"/>
    </row>
    <row r="361" spans="1:8" customFormat="1">
      <c r="A361" s="643"/>
      <c r="B361" s="627"/>
      <c r="C361" s="627"/>
      <c r="D361" s="627"/>
      <c r="E361" s="628"/>
      <c r="F361" s="113"/>
      <c r="G361" s="629"/>
      <c r="H361" s="630"/>
    </row>
    <row r="362" spans="1:8" customFormat="1">
      <c r="A362" s="643"/>
      <c r="B362" s="632"/>
      <c r="C362" s="627"/>
      <c r="D362" s="627"/>
      <c r="E362" s="628"/>
      <c r="F362" s="113"/>
      <c r="G362" s="629"/>
      <c r="H362" s="630"/>
    </row>
    <row r="363" spans="1:8" customFormat="1">
      <c r="A363" s="642"/>
      <c r="B363" s="626"/>
      <c r="C363" s="627"/>
      <c r="D363" s="627"/>
      <c r="E363" s="628"/>
      <c r="F363" s="113"/>
      <c r="G363" s="629"/>
      <c r="H363" s="630"/>
    </row>
    <row r="364" spans="1:8" customFormat="1">
      <c r="A364" s="642"/>
      <c r="B364" s="626"/>
      <c r="C364" s="627"/>
      <c r="D364" s="627"/>
      <c r="E364" s="628"/>
      <c r="F364" s="113"/>
      <c r="G364" s="629"/>
      <c r="H364" s="630"/>
    </row>
    <row r="365" spans="1:8" customFormat="1">
      <c r="A365" s="631"/>
      <c r="B365" s="626"/>
      <c r="C365" s="627"/>
      <c r="D365" s="627"/>
      <c r="E365" s="628"/>
      <c r="F365" s="115"/>
      <c r="G365" s="629"/>
      <c r="H365" s="630"/>
    </row>
    <row r="366" spans="1:8" customFormat="1">
      <c r="A366" s="636"/>
      <c r="B366" s="626"/>
      <c r="C366" s="637"/>
      <c r="D366" s="637"/>
      <c r="E366" s="638"/>
      <c r="F366" s="115"/>
      <c r="G366" s="639"/>
      <c r="H366" s="640"/>
    </row>
    <row r="367" spans="1:8" customFormat="1" ht="13" thickBot="1">
      <c r="A367" s="321"/>
      <c r="B367" s="469"/>
      <c r="C367" s="469"/>
      <c r="D367" s="469"/>
      <c r="E367" s="469"/>
      <c r="F367" s="551">
        <f>SUM(F355:F366)</f>
        <v>0</v>
      </c>
      <c r="G367" s="469"/>
      <c r="H367" s="469"/>
    </row>
    <row r="368" spans="1:8" customFormat="1" ht="13" thickTop="1">
      <c r="A368" s="514"/>
      <c r="B368" s="514"/>
      <c r="C368" s="514"/>
      <c r="D368" s="514"/>
      <c r="E368" s="514"/>
      <c r="F368" s="514"/>
      <c r="G368" s="514"/>
      <c r="H368" s="515"/>
    </row>
    <row r="369" spans="1:8" customFormat="1" ht="15.5">
      <c r="A369" s="976" t="s">
        <v>512</v>
      </c>
      <c r="B369" s="976"/>
      <c r="C369" s="976"/>
      <c r="D369" s="976"/>
      <c r="E369" s="976"/>
      <c r="F369" s="976"/>
      <c r="G369" s="976"/>
      <c r="H369" s="976"/>
    </row>
    <row r="370" spans="1:8" customFormat="1" ht="13">
      <c r="A370" s="977" t="s">
        <v>513</v>
      </c>
      <c r="B370" s="977"/>
      <c r="C370" s="977"/>
      <c r="D370" s="977"/>
      <c r="E370" s="977"/>
      <c r="F370" s="977"/>
      <c r="G370" s="977"/>
      <c r="H370" s="977"/>
    </row>
    <row r="371" spans="1:8" customFormat="1" ht="13">
      <c r="A371" s="977" t="s">
        <v>514</v>
      </c>
      <c r="B371" s="977"/>
      <c r="C371" s="977"/>
      <c r="D371" s="977"/>
      <c r="E371" s="977"/>
      <c r="F371" s="977"/>
      <c r="G371" s="977"/>
      <c r="H371" s="977"/>
    </row>
    <row r="372" spans="1:8" customFormat="1" ht="13">
      <c r="A372" s="595"/>
      <c r="B372" s="595"/>
      <c r="C372" s="595"/>
      <c r="D372" s="595"/>
      <c r="E372" s="595"/>
      <c r="F372" s="595"/>
      <c r="G372" s="595"/>
      <c r="H372" s="595"/>
    </row>
    <row r="373" spans="1:8" customFormat="1" ht="13">
      <c r="A373" s="595"/>
      <c r="B373" s="595"/>
      <c r="C373" s="595"/>
      <c r="D373" s="595"/>
      <c r="E373" s="595"/>
      <c r="F373" s="595"/>
      <c r="G373" s="595"/>
      <c r="H373" s="595"/>
    </row>
    <row r="374" spans="1:8" customFormat="1" ht="13">
      <c r="A374" s="595"/>
      <c r="B374" s="595"/>
      <c r="C374" s="595"/>
      <c r="D374" s="595"/>
      <c r="E374" s="595"/>
      <c r="F374" s="595"/>
      <c r="G374" s="595"/>
      <c r="H374" s="595"/>
    </row>
    <row r="375" spans="1:8" customFormat="1" ht="13.5" customHeight="1">
      <c r="A375" s="595"/>
      <c r="B375" s="595"/>
      <c r="C375" s="595"/>
      <c r="D375" s="595"/>
      <c r="E375" s="595"/>
      <c r="F375" s="595"/>
      <c r="G375" s="595"/>
      <c r="H375" s="595"/>
    </row>
    <row r="376" spans="1:8" customFormat="1" ht="13.5" customHeight="1">
      <c r="A376" s="595" t="s">
        <v>515</v>
      </c>
      <c r="B376" s="595"/>
      <c r="C376" s="595"/>
      <c r="D376" s="595"/>
      <c r="E376" s="595"/>
      <c r="F376" s="595"/>
      <c r="G376" s="595"/>
      <c r="H376" s="595"/>
    </row>
    <row r="377" spans="1:8" customFormat="1" ht="13">
      <c r="A377" s="595"/>
      <c r="B377" s="595"/>
      <c r="C377" s="595"/>
      <c r="D377" s="595"/>
      <c r="E377" s="595"/>
      <c r="F377" s="595"/>
      <c r="G377" s="978"/>
      <c r="H377" s="978"/>
    </row>
    <row r="378" spans="1:8" customFormat="1" ht="13">
      <c r="A378" s="597" t="s">
        <v>516</v>
      </c>
      <c r="B378" s="597"/>
      <c r="C378" s="597"/>
      <c r="D378" s="597"/>
      <c r="E378" s="597"/>
      <c r="F378" s="597"/>
      <c r="G378" s="597"/>
      <c r="H378" s="598" t="s">
        <v>249</v>
      </c>
    </row>
    <row r="379" spans="1:8" customFormat="1" ht="13">
      <c r="A379" s="693"/>
      <c r="B379" s="693"/>
      <c r="C379" s="693"/>
      <c r="D379" s="693"/>
      <c r="E379" s="693"/>
      <c r="F379" s="693"/>
      <c r="G379" s="693"/>
      <c r="H379" s="693"/>
    </row>
    <row r="380" spans="1:8" customFormat="1" ht="13">
      <c r="A380" s="597" t="s">
        <v>517</v>
      </c>
      <c r="B380" s="597"/>
      <c r="C380" s="597"/>
      <c r="D380" s="597"/>
      <c r="E380" s="597"/>
      <c r="F380" s="597"/>
      <c r="G380" s="599"/>
      <c r="H380" s="597"/>
    </row>
    <row r="381" spans="1:8" customFormat="1" ht="13">
      <c r="A381" s="596"/>
      <c r="B381" s="596"/>
      <c r="C381" s="596"/>
      <c r="D381" s="596"/>
      <c r="E381" s="596"/>
      <c r="F381" s="596"/>
      <c r="G381" s="596"/>
      <c r="H381" s="596"/>
    </row>
    <row r="382" spans="1:8" customFormat="1" ht="13">
      <c r="A382" s="644" t="s">
        <v>518</v>
      </c>
      <c r="B382" s="596"/>
      <c r="C382" s="596"/>
      <c r="D382" s="596"/>
      <c r="E382" s="596"/>
      <c r="F382" s="596"/>
      <c r="G382" s="596"/>
      <c r="H382" s="596"/>
    </row>
    <row r="383" spans="1:8" customFormat="1" ht="13">
      <c r="A383" s="596"/>
      <c r="B383" s="596"/>
      <c r="C383" s="596"/>
      <c r="D383" s="596"/>
      <c r="E383" s="596"/>
      <c r="F383" s="596"/>
      <c r="G383" s="596"/>
      <c r="H383" s="596"/>
    </row>
    <row r="384" spans="1:8" customFormat="1" ht="13">
      <c r="A384" s="596"/>
      <c r="B384" s="596"/>
      <c r="C384" s="596"/>
      <c r="D384" s="596"/>
      <c r="E384" s="596"/>
      <c r="F384" s="596"/>
      <c r="G384" s="596"/>
      <c r="H384" s="596"/>
    </row>
    <row r="385" spans="1:8" customFormat="1" ht="13">
      <c r="A385" s="597" t="s">
        <v>519</v>
      </c>
      <c r="B385" s="597"/>
      <c r="C385" s="597"/>
      <c r="D385" s="597"/>
      <c r="E385" s="597"/>
      <c r="F385" s="597"/>
      <c r="G385" s="597"/>
      <c r="H385" s="598" t="s">
        <v>249</v>
      </c>
    </row>
    <row r="386" spans="1:8" customFormat="1" ht="13">
      <c r="A386" s="847" t="s">
        <v>77</v>
      </c>
      <c r="B386" s="369"/>
      <c r="C386" s="369"/>
      <c r="D386" s="369"/>
      <c r="E386" s="369"/>
      <c r="F386" s="369"/>
      <c r="G386" s="369"/>
      <c r="H386" s="147"/>
    </row>
    <row r="387" spans="1:8" customFormat="1" ht="13">
      <c r="A387" s="121" t="s">
        <v>495</v>
      </c>
      <c r="B387" s="148"/>
      <c r="C387" s="148"/>
      <c r="D387" s="148"/>
      <c r="E387" s="148"/>
      <c r="F387" s="148"/>
      <c r="G387" s="148"/>
      <c r="H387" s="147"/>
    </row>
    <row r="388" spans="1:8" customFormat="1" ht="13">
      <c r="A388" s="148"/>
      <c r="B388" s="148"/>
      <c r="C388" s="148"/>
      <c r="D388" s="148"/>
      <c r="E388" s="148"/>
      <c r="F388" s="148"/>
      <c r="G388" s="148"/>
      <c r="H388" s="52"/>
    </row>
    <row r="389" spans="1:8" customFormat="1" ht="13">
      <c r="A389" s="132" t="s">
        <v>262</v>
      </c>
      <c r="B389" s="827">
        <f>+'Sch II OE FINAL'!F389</f>
        <v>0</v>
      </c>
      <c r="C389" s="828" t="s">
        <v>264</v>
      </c>
      <c r="D389" s="812">
        <f>+'Sch II OE FINAL'!F390</f>
        <v>0</v>
      </c>
      <c r="E389" s="466" t="s">
        <v>265</v>
      </c>
      <c r="F389" s="983">
        <f>+'Sch II OE FINAL'!L390</f>
        <v>0</v>
      </c>
      <c r="G389" s="984"/>
      <c r="H389" s="621"/>
    </row>
    <row r="390" spans="1:8" customFormat="1" ht="13">
      <c r="A390" s="132" t="s">
        <v>496</v>
      </c>
      <c r="B390" s="809">
        <f>+'Sch II OE FINAL'!H393</f>
        <v>0</v>
      </c>
      <c r="C390" s="829" t="s">
        <v>497</v>
      </c>
      <c r="D390" s="809">
        <f>+'Sch II OE FINAL'!H394</f>
        <v>0</v>
      </c>
      <c r="E390" s="465" t="s">
        <v>498</v>
      </c>
      <c r="F390" s="985">
        <f>+'SUD Units &amp; Cost Center Data'!G391</f>
        <v>0</v>
      </c>
      <c r="G390" s="985"/>
      <c r="H390" s="621"/>
    </row>
    <row r="391" spans="1:8" customFormat="1" ht="13">
      <c r="A391" s="620" t="s">
        <v>263</v>
      </c>
      <c r="B391" s="810">
        <f>+'Sch II OE FINAL'!L389</f>
        <v>0</v>
      </c>
      <c r="C391" s="828" t="s">
        <v>499</v>
      </c>
      <c r="D391" s="811">
        <f>+AAR!E396</f>
        <v>0</v>
      </c>
      <c r="E391" s="467" t="s">
        <v>335</v>
      </c>
      <c r="F391" s="984">
        <f>+'SUD Units &amp; Cost Center Data'!K391</f>
        <v>0</v>
      </c>
      <c r="G391" s="984"/>
      <c r="H391" s="621"/>
    </row>
    <row r="392" spans="1:8" customFormat="1" ht="13">
      <c r="A392" s="620"/>
      <c r="B392" s="430"/>
      <c r="C392" s="430"/>
      <c r="D392" s="430"/>
      <c r="E392" s="430"/>
      <c r="F392" s="430"/>
      <c r="G392" s="430"/>
      <c r="H392" s="1"/>
    </row>
    <row r="393" spans="1:8" customFormat="1" ht="3.75" customHeight="1" thickBot="1">
      <c r="A393" s="132"/>
      <c r="B393" s="986"/>
      <c r="C393" s="986"/>
      <c r="D393" s="986"/>
      <c r="E393" s="986"/>
      <c r="F393" s="986"/>
      <c r="G393" s="986"/>
      <c r="H393" s="986"/>
    </row>
    <row r="394" spans="1:8" customFormat="1" ht="13" hidden="1" thickBot="1">
      <c r="A394" s="1"/>
      <c r="B394" s="986"/>
      <c r="C394" s="986"/>
      <c r="D394" s="986"/>
      <c r="E394" s="986"/>
      <c r="F394" s="986"/>
      <c r="G394" s="986"/>
      <c r="H394" s="986"/>
    </row>
    <row r="395" spans="1:8" customFormat="1" ht="13.5" hidden="1" thickBot="1">
      <c r="A395" s="468"/>
      <c r="B395" s="1"/>
      <c r="C395" s="1"/>
      <c r="D395" s="1"/>
      <c r="E395" s="1"/>
      <c r="F395" s="1"/>
      <c r="G395" s="1"/>
      <c r="H395" s="1"/>
    </row>
    <row r="396" spans="1:8" customFormat="1" ht="13" thickTop="1">
      <c r="A396" s="974" t="s">
        <v>500</v>
      </c>
      <c r="B396" s="975"/>
      <c r="C396" s="975"/>
      <c r="D396" s="975"/>
      <c r="E396" s="975"/>
      <c r="F396" s="981" t="s">
        <v>520</v>
      </c>
      <c r="G396" s="979" t="s">
        <v>502</v>
      </c>
      <c r="H396" s="980"/>
    </row>
    <row r="397" spans="1:8" customFormat="1">
      <c r="A397" s="464" t="s">
        <v>503</v>
      </c>
      <c r="B397" s="463" t="s">
        <v>504</v>
      </c>
      <c r="C397" s="463" t="s">
        <v>505</v>
      </c>
      <c r="D397" s="463" t="s">
        <v>506</v>
      </c>
      <c r="E397" s="622" t="s">
        <v>507</v>
      </c>
      <c r="F397" s="982"/>
      <c r="G397" s="623" t="s">
        <v>508</v>
      </c>
      <c r="H397" s="624" t="s">
        <v>509</v>
      </c>
    </row>
    <row r="398" spans="1:8" customFormat="1">
      <c r="A398" s="625"/>
      <c r="B398" s="626"/>
      <c r="C398" s="627"/>
      <c r="D398" s="627"/>
      <c r="E398" s="628"/>
      <c r="F398" s="113"/>
      <c r="G398" s="629"/>
      <c r="H398" s="630"/>
    </row>
    <row r="399" spans="1:8" customFormat="1">
      <c r="A399" s="631"/>
      <c r="B399" s="626"/>
      <c r="C399" s="627"/>
      <c r="D399" s="627"/>
      <c r="E399" s="628"/>
      <c r="F399" s="115"/>
      <c r="G399" s="629"/>
      <c r="H399" s="630"/>
    </row>
    <row r="400" spans="1:8" customFormat="1">
      <c r="A400" s="631"/>
      <c r="B400" s="626"/>
      <c r="C400" s="627"/>
      <c r="D400" s="627"/>
      <c r="E400" s="628"/>
      <c r="F400" s="115"/>
      <c r="G400" s="629"/>
      <c r="H400" s="630"/>
    </row>
    <row r="401" spans="1:8" customFormat="1">
      <c r="A401" s="631"/>
      <c r="B401" s="626"/>
      <c r="C401" s="627"/>
      <c r="D401" s="627"/>
      <c r="E401" s="628"/>
      <c r="F401" s="115"/>
      <c r="G401" s="629"/>
      <c r="H401" s="630"/>
    </row>
    <row r="402" spans="1:8" customFormat="1">
      <c r="A402" s="631"/>
      <c r="B402" s="626"/>
      <c r="C402" s="627"/>
      <c r="D402" s="627"/>
      <c r="E402" s="628"/>
      <c r="F402" s="115"/>
      <c r="G402" s="629"/>
      <c r="H402" s="630"/>
    </row>
    <row r="403" spans="1:8" customFormat="1">
      <c r="A403" s="631"/>
      <c r="B403" s="626"/>
      <c r="C403" s="632"/>
      <c r="D403" s="632"/>
      <c r="E403" s="633"/>
      <c r="F403" s="115"/>
      <c r="G403" s="634"/>
      <c r="H403" s="635"/>
    </row>
    <row r="404" spans="1:8" customFormat="1">
      <c r="A404" s="631"/>
      <c r="B404" s="626"/>
      <c r="C404" s="632"/>
      <c r="D404" s="632"/>
      <c r="E404" s="633"/>
      <c r="F404" s="115"/>
      <c r="G404" s="634"/>
      <c r="H404" s="635"/>
    </row>
    <row r="405" spans="1:8" customFormat="1">
      <c r="A405" s="631"/>
      <c r="B405" s="626"/>
      <c r="C405" s="627"/>
      <c r="D405" s="627"/>
      <c r="E405" s="628"/>
      <c r="F405" s="115"/>
      <c r="G405" s="629"/>
      <c r="H405" s="630"/>
    </row>
    <row r="406" spans="1:8" customFormat="1">
      <c r="A406" s="636"/>
      <c r="B406" s="626"/>
      <c r="C406" s="637"/>
      <c r="D406" s="637"/>
      <c r="E406" s="638"/>
      <c r="F406" s="115"/>
      <c r="G406" s="639"/>
      <c r="H406" s="640"/>
    </row>
    <row r="407" spans="1:8" customFormat="1" ht="13" thickBot="1">
      <c r="A407" s="321"/>
      <c r="B407" s="469"/>
      <c r="C407" s="469"/>
      <c r="D407" s="469"/>
      <c r="E407" s="469"/>
      <c r="F407" s="551"/>
      <c r="G407" s="469"/>
      <c r="H407" s="469"/>
    </row>
    <row r="408" spans="1:8" customFormat="1" ht="13" thickTop="1">
      <c r="A408" s="974" t="s">
        <v>510</v>
      </c>
      <c r="B408" s="975"/>
      <c r="C408" s="975"/>
      <c r="D408" s="975"/>
      <c r="E408" s="975"/>
      <c r="F408" s="981" t="s">
        <v>520</v>
      </c>
      <c r="G408" s="979" t="s">
        <v>502</v>
      </c>
      <c r="H408" s="980"/>
    </row>
    <row r="409" spans="1:8" customFormat="1" ht="25.5" customHeight="1">
      <c r="A409" s="464" t="s">
        <v>503</v>
      </c>
      <c r="B409" s="463" t="s">
        <v>504</v>
      </c>
      <c r="C409" s="463" t="s">
        <v>505</v>
      </c>
      <c r="D409" s="463" t="s">
        <v>506</v>
      </c>
      <c r="E409" s="622" t="s">
        <v>507</v>
      </c>
      <c r="F409" s="982"/>
      <c r="G409" s="623" t="s">
        <v>508</v>
      </c>
      <c r="H409" s="624" t="s">
        <v>509</v>
      </c>
    </row>
    <row r="410" spans="1:8" customFormat="1">
      <c r="A410" s="625"/>
      <c r="B410" s="641"/>
      <c r="C410" s="627"/>
      <c r="D410" s="627"/>
      <c r="E410" s="628"/>
      <c r="F410" s="113"/>
      <c r="G410" s="629"/>
      <c r="H410" s="630"/>
    </row>
    <row r="411" spans="1:8" customFormat="1">
      <c r="A411" s="642"/>
      <c r="B411" s="626"/>
      <c r="C411" s="627"/>
      <c r="D411" s="627"/>
      <c r="E411" s="628"/>
      <c r="F411" s="113"/>
      <c r="G411" s="629"/>
      <c r="H411" s="630"/>
    </row>
    <row r="412" spans="1:8" customFormat="1">
      <c r="A412" s="642"/>
      <c r="B412" s="626"/>
      <c r="C412" s="627"/>
      <c r="D412" s="627"/>
      <c r="E412" s="628"/>
      <c r="F412" s="113"/>
      <c r="G412" s="629"/>
      <c r="H412" s="630"/>
    </row>
    <row r="413" spans="1:8" customFormat="1">
      <c r="A413" s="642"/>
      <c r="B413" s="626"/>
      <c r="C413" s="627"/>
      <c r="D413" s="627"/>
      <c r="E413" s="628"/>
      <c r="F413" s="113"/>
      <c r="G413" s="629"/>
      <c r="H413" s="630"/>
    </row>
    <row r="414" spans="1:8" customFormat="1">
      <c r="A414" s="642"/>
      <c r="B414" s="626"/>
      <c r="C414" s="627"/>
      <c r="D414" s="627"/>
      <c r="E414" s="628"/>
      <c r="F414" s="113"/>
      <c r="G414" s="629"/>
      <c r="H414" s="630"/>
    </row>
    <row r="415" spans="1:8" customFormat="1">
      <c r="A415" s="642"/>
      <c r="B415" s="626"/>
      <c r="C415" s="627"/>
      <c r="D415" s="627"/>
      <c r="E415" s="628"/>
      <c r="F415" s="113"/>
      <c r="G415" s="629"/>
      <c r="H415" s="630"/>
    </row>
    <row r="416" spans="1:8" customFormat="1">
      <c r="A416" s="643"/>
      <c r="B416" s="627"/>
      <c r="C416" s="627"/>
      <c r="D416" s="627"/>
      <c r="E416" s="628"/>
      <c r="F416" s="113"/>
      <c r="G416" s="629"/>
      <c r="H416" s="630"/>
    </row>
    <row r="417" spans="1:8" customFormat="1">
      <c r="A417" s="643"/>
      <c r="B417" s="632"/>
      <c r="C417" s="627"/>
      <c r="D417" s="627"/>
      <c r="E417" s="628"/>
      <c r="F417" s="113"/>
      <c r="G417" s="629"/>
      <c r="H417" s="630"/>
    </row>
    <row r="418" spans="1:8" customFormat="1">
      <c r="A418" s="642"/>
      <c r="B418" s="626"/>
      <c r="C418" s="627"/>
      <c r="D418" s="627"/>
      <c r="E418" s="628"/>
      <c r="F418" s="113"/>
      <c r="G418" s="629"/>
      <c r="H418" s="630"/>
    </row>
    <row r="419" spans="1:8" customFormat="1">
      <c r="A419" s="642"/>
      <c r="B419" s="626"/>
      <c r="C419" s="627"/>
      <c r="D419" s="627"/>
      <c r="E419" s="628"/>
      <c r="F419" s="113"/>
      <c r="G419" s="629"/>
      <c r="H419" s="630"/>
    </row>
    <row r="420" spans="1:8" customFormat="1">
      <c r="A420" s="631"/>
      <c r="B420" s="626"/>
      <c r="C420" s="627"/>
      <c r="D420" s="627"/>
      <c r="E420" s="628"/>
      <c r="F420" s="115"/>
      <c r="G420" s="629"/>
      <c r="H420" s="630"/>
    </row>
    <row r="421" spans="1:8" customFormat="1">
      <c r="A421" s="636"/>
      <c r="B421" s="626"/>
      <c r="C421" s="637"/>
      <c r="D421" s="637"/>
      <c r="E421" s="638"/>
      <c r="F421" s="115"/>
      <c r="G421" s="639"/>
      <c r="H421" s="640"/>
    </row>
    <row r="422" spans="1:8" customFormat="1" ht="13" thickBot="1">
      <c r="A422" s="321"/>
      <c r="B422" s="469"/>
      <c r="C422" s="469"/>
      <c r="D422" s="469"/>
      <c r="E422" s="469"/>
      <c r="F422" s="551">
        <f>SUM(F410:F421)</f>
        <v>0</v>
      </c>
      <c r="G422" s="469"/>
      <c r="H422" s="469"/>
    </row>
    <row r="423" spans="1:8" customFormat="1" ht="13" thickTop="1">
      <c r="A423" s="514"/>
      <c r="B423" s="514"/>
      <c r="C423" s="514"/>
      <c r="D423" s="514"/>
      <c r="E423" s="514"/>
      <c r="F423" s="514"/>
      <c r="G423" s="514"/>
      <c r="H423" s="515"/>
    </row>
    <row r="424" spans="1:8" customFormat="1" ht="15.5">
      <c r="A424" s="976" t="s">
        <v>512</v>
      </c>
      <c r="B424" s="976"/>
      <c r="C424" s="976"/>
      <c r="D424" s="976"/>
      <c r="E424" s="976"/>
      <c r="F424" s="976"/>
      <c r="G424" s="976"/>
      <c r="H424" s="976"/>
    </row>
    <row r="425" spans="1:8" customFormat="1" ht="13">
      <c r="A425" s="977" t="s">
        <v>513</v>
      </c>
      <c r="B425" s="977"/>
      <c r="C425" s="977"/>
      <c r="D425" s="977"/>
      <c r="E425" s="977"/>
      <c r="F425" s="977"/>
      <c r="G425" s="977"/>
      <c r="H425" s="977"/>
    </row>
    <row r="426" spans="1:8" customFormat="1" ht="13">
      <c r="A426" s="977" t="s">
        <v>514</v>
      </c>
      <c r="B426" s="977"/>
      <c r="C426" s="977"/>
      <c r="D426" s="977"/>
      <c r="E426" s="977"/>
      <c r="F426" s="977"/>
      <c r="G426" s="977"/>
      <c r="H426" s="977"/>
    </row>
    <row r="427" spans="1:8" customFormat="1" ht="13">
      <c r="A427" s="595"/>
      <c r="B427" s="595"/>
      <c r="C427" s="595"/>
      <c r="D427" s="595"/>
      <c r="E427" s="595"/>
      <c r="F427" s="595"/>
      <c r="G427" s="595"/>
      <c r="H427" s="595"/>
    </row>
    <row r="428" spans="1:8" customFormat="1" ht="13">
      <c r="A428" s="595"/>
      <c r="B428" s="595"/>
      <c r="C428" s="595"/>
      <c r="D428" s="595"/>
      <c r="E428" s="595"/>
      <c r="F428" s="595"/>
      <c r="G428" s="595"/>
      <c r="H428" s="595"/>
    </row>
    <row r="429" spans="1:8" customFormat="1" ht="13">
      <c r="A429" s="595"/>
      <c r="B429" s="595"/>
      <c r="C429" s="595"/>
      <c r="D429" s="595"/>
      <c r="E429" s="595"/>
      <c r="F429" s="595"/>
      <c r="G429" s="595"/>
      <c r="H429" s="595"/>
    </row>
    <row r="430" spans="1:8" customFormat="1" ht="13.5" customHeight="1">
      <c r="A430" s="595"/>
      <c r="B430" s="595"/>
      <c r="C430" s="595"/>
      <c r="D430" s="595"/>
      <c r="E430" s="595"/>
      <c r="F430" s="595"/>
      <c r="G430" s="595"/>
      <c r="H430" s="595"/>
    </row>
    <row r="431" spans="1:8" customFormat="1" ht="13.5" customHeight="1">
      <c r="A431" s="595" t="s">
        <v>515</v>
      </c>
      <c r="B431" s="595"/>
      <c r="C431" s="595"/>
      <c r="D431" s="595"/>
      <c r="E431" s="595"/>
      <c r="F431" s="595"/>
      <c r="G431" s="595"/>
      <c r="H431" s="595"/>
    </row>
    <row r="432" spans="1:8" customFormat="1" ht="13">
      <c r="A432" s="595"/>
      <c r="B432" s="595"/>
      <c r="C432" s="595"/>
      <c r="D432" s="595"/>
      <c r="E432" s="595"/>
      <c r="F432" s="595"/>
      <c r="G432" s="978"/>
      <c r="H432" s="978"/>
    </row>
    <row r="433" spans="1:8" customFormat="1" ht="13">
      <c r="A433" s="597" t="s">
        <v>516</v>
      </c>
      <c r="B433" s="597"/>
      <c r="C433" s="597"/>
      <c r="D433" s="597"/>
      <c r="E433" s="597"/>
      <c r="F433" s="597"/>
      <c r="G433" s="597"/>
      <c r="H433" s="598" t="s">
        <v>249</v>
      </c>
    </row>
    <row r="434" spans="1:8" customFormat="1" ht="13">
      <c r="A434" s="693"/>
      <c r="B434" s="693"/>
      <c r="C434" s="693"/>
      <c r="D434" s="693"/>
      <c r="E434" s="693"/>
      <c r="F434" s="693"/>
      <c r="G434" s="693"/>
      <c r="H434" s="693"/>
    </row>
    <row r="435" spans="1:8" customFormat="1" ht="13">
      <c r="A435" s="597" t="s">
        <v>517</v>
      </c>
      <c r="B435" s="597"/>
      <c r="C435" s="597"/>
      <c r="D435" s="597"/>
      <c r="E435" s="597"/>
      <c r="F435" s="597"/>
      <c r="G435" s="599"/>
      <c r="H435" s="597"/>
    </row>
    <row r="436" spans="1:8" customFormat="1" ht="13">
      <c r="A436" s="596"/>
      <c r="B436" s="596"/>
      <c r="C436" s="596"/>
      <c r="D436" s="596"/>
      <c r="E436" s="596"/>
      <c r="F436" s="596"/>
      <c r="G436" s="596"/>
      <c r="H436" s="596"/>
    </row>
    <row r="437" spans="1:8" customFormat="1" ht="13">
      <c r="A437" s="644" t="s">
        <v>518</v>
      </c>
      <c r="B437" s="596"/>
      <c r="C437" s="596"/>
      <c r="D437" s="596"/>
      <c r="E437" s="596"/>
      <c r="F437" s="596"/>
      <c r="G437" s="596"/>
      <c r="H437" s="596"/>
    </row>
    <row r="438" spans="1:8" customFormat="1" ht="13">
      <c r="A438" s="596"/>
      <c r="B438" s="596"/>
      <c r="C438" s="596"/>
      <c r="D438" s="596"/>
      <c r="E438" s="596"/>
      <c r="F438" s="596"/>
      <c r="G438" s="596"/>
      <c r="H438" s="596"/>
    </row>
    <row r="439" spans="1:8" customFormat="1" ht="13">
      <c r="A439" s="596"/>
      <c r="B439" s="596"/>
      <c r="C439" s="596"/>
      <c r="D439" s="596"/>
      <c r="E439" s="596"/>
      <c r="F439" s="596"/>
      <c r="G439" s="596"/>
      <c r="H439" s="596"/>
    </row>
    <row r="440" spans="1:8" customFormat="1" ht="13">
      <c r="A440" s="597" t="s">
        <v>519</v>
      </c>
      <c r="B440" s="597"/>
      <c r="C440" s="597"/>
      <c r="D440" s="597"/>
      <c r="E440" s="597"/>
      <c r="F440" s="597"/>
      <c r="G440" s="597"/>
      <c r="H440" s="598" t="s">
        <v>249</v>
      </c>
    </row>
    <row r="441" spans="1:8" customFormat="1" ht="13">
      <c r="A441" s="847" t="s">
        <v>77</v>
      </c>
      <c r="B441" s="369"/>
      <c r="C441" s="369"/>
      <c r="D441" s="369"/>
      <c r="E441" s="369"/>
      <c r="F441" s="369"/>
      <c r="G441" s="369"/>
      <c r="H441" s="147"/>
    </row>
    <row r="442" spans="1:8" customFormat="1" ht="13">
      <c r="A442" s="121" t="s">
        <v>495</v>
      </c>
      <c r="B442" s="148"/>
      <c r="C442" s="148"/>
      <c r="D442" s="148"/>
      <c r="E442" s="148"/>
      <c r="F442" s="148"/>
      <c r="G442" s="148"/>
      <c r="H442" s="147"/>
    </row>
    <row r="443" spans="1:8" customFormat="1" ht="13">
      <c r="A443" s="148"/>
      <c r="B443" s="148"/>
      <c r="C443" s="148"/>
      <c r="D443" s="148"/>
      <c r="E443" s="148"/>
      <c r="F443" s="148"/>
      <c r="G443" s="148"/>
      <c r="H443" s="52"/>
    </row>
    <row r="444" spans="1:8" customFormat="1" ht="13">
      <c r="A444" s="132" t="s">
        <v>262</v>
      </c>
      <c r="B444" s="827">
        <f>+'Sch II OE FINAL'!F444</f>
        <v>0</v>
      </c>
      <c r="C444" s="828" t="s">
        <v>264</v>
      </c>
      <c r="D444" s="812">
        <f>+'Sch II OE FINAL'!F445</f>
        <v>0</v>
      </c>
      <c r="E444" s="466" t="s">
        <v>265</v>
      </c>
      <c r="F444" s="983">
        <f>+'Sch II OE FINAL'!L445</f>
        <v>0</v>
      </c>
      <c r="G444" s="984"/>
      <c r="H444" s="621"/>
    </row>
    <row r="445" spans="1:8" customFormat="1" ht="13">
      <c r="A445" s="132" t="s">
        <v>496</v>
      </c>
      <c r="B445" s="809">
        <f>+'Sch II OE FINAL'!H448</f>
        <v>0</v>
      </c>
      <c r="C445" s="829" t="s">
        <v>497</v>
      </c>
      <c r="D445" s="809">
        <f>+'Sch II OE FINAL'!H449</f>
        <v>0</v>
      </c>
      <c r="E445" s="465" t="s">
        <v>498</v>
      </c>
      <c r="F445" s="985">
        <f>+'SUD Units &amp; Cost Center Data'!G446</f>
        <v>0</v>
      </c>
      <c r="G445" s="985"/>
      <c r="H445" s="621"/>
    </row>
    <row r="446" spans="1:8" customFormat="1" ht="13">
      <c r="A446" s="620" t="s">
        <v>263</v>
      </c>
      <c r="B446" s="810">
        <f>+'Sch II OE FINAL'!L444</f>
        <v>0</v>
      </c>
      <c r="C446" s="828" t="s">
        <v>499</v>
      </c>
      <c r="D446" s="811">
        <f>+AAR!E451</f>
        <v>0</v>
      </c>
      <c r="E446" s="467" t="s">
        <v>335</v>
      </c>
      <c r="F446" s="984">
        <f>+'SUD Units &amp; Cost Center Data'!K446</f>
        <v>0</v>
      </c>
      <c r="G446" s="984"/>
      <c r="H446" s="621"/>
    </row>
    <row r="447" spans="1:8" customFormat="1" ht="13">
      <c r="A447" s="620"/>
      <c r="B447" s="430"/>
      <c r="C447" s="430"/>
      <c r="D447" s="430"/>
      <c r="E447" s="430"/>
      <c r="F447" s="430"/>
      <c r="G447" s="430"/>
      <c r="H447" s="1"/>
    </row>
    <row r="448" spans="1:8" customFormat="1" ht="3.75" customHeight="1" thickBot="1">
      <c r="A448" s="132"/>
      <c r="B448" s="986"/>
      <c r="C448" s="986"/>
      <c r="D448" s="986"/>
      <c r="E448" s="986"/>
      <c r="F448" s="986"/>
      <c r="G448" s="986"/>
      <c r="H448" s="986"/>
    </row>
    <row r="449" spans="1:8" customFormat="1" ht="13" hidden="1" thickBot="1">
      <c r="A449" s="1"/>
      <c r="B449" s="986"/>
      <c r="C449" s="986"/>
      <c r="D449" s="986"/>
      <c r="E449" s="986"/>
      <c r="F449" s="986"/>
      <c r="G449" s="986"/>
      <c r="H449" s="986"/>
    </row>
    <row r="450" spans="1:8" customFormat="1" ht="13.5" hidden="1" thickBot="1">
      <c r="A450" s="468"/>
      <c r="B450" s="1"/>
      <c r="C450" s="1"/>
      <c r="D450" s="1"/>
      <c r="E450" s="1"/>
      <c r="F450" s="1"/>
      <c r="G450" s="1"/>
      <c r="H450" s="1"/>
    </row>
    <row r="451" spans="1:8" customFormat="1" ht="13" thickTop="1">
      <c r="A451" s="974" t="s">
        <v>500</v>
      </c>
      <c r="B451" s="975"/>
      <c r="C451" s="975"/>
      <c r="D451" s="975"/>
      <c r="E451" s="975"/>
      <c r="F451" s="981" t="s">
        <v>520</v>
      </c>
      <c r="G451" s="979" t="s">
        <v>502</v>
      </c>
      <c r="H451" s="980"/>
    </row>
    <row r="452" spans="1:8" customFormat="1">
      <c r="A452" s="464" t="s">
        <v>503</v>
      </c>
      <c r="B452" s="463" t="s">
        <v>504</v>
      </c>
      <c r="C452" s="463" t="s">
        <v>505</v>
      </c>
      <c r="D452" s="463" t="s">
        <v>506</v>
      </c>
      <c r="E452" s="622" t="s">
        <v>507</v>
      </c>
      <c r="F452" s="982"/>
      <c r="G452" s="623" t="s">
        <v>508</v>
      </c>
      <c r="H452" s="624" t="s">
        <v>509</v>
      </c>
    </row>
    <row r="453" spans="1:8" customFormat="1">
      <c r="A453" s="625"/>
      <c r="B453" s="626"/>
      <c r="C453" s="627"/>
      <c r="D453" s="627"/>
      <c r="E453" s="628"/>
      <c r="F453" s="113"/>
      <c r="G453" s="629"/>
      <c r="H453" s="630"/>
    </row>
    <row r="454" spans="1:8" customFormat="1">
      <c r="A454" s="631"/>
      <c r="B454" s="626"/>
      <c r="C454" s="627"/>
      <c r="D454" s="627"/>
      <c r="E454" s="628"/>
      <c r="F454" s="115"/>
      <c r="G454" s="629"/>
      <c r="H454" s="630"/>
    </row>
    <row r="455" spans="1:8" customFormat="1">
      <c r="A455" s="631"/>
      <c r="B455" s="626"/>
      <c r="C455" s="627"/>
      <c r="D455" s="627"/>
      <c r="E455" s="628"/>
      <c r="F455" s="115"/>
      <c r="G455" s="629"/>
      <c r="H455" s="630"/>
    </row>
    <row r="456" spans="1:8" customFormat="1">
      <c r="A456" s="631"/>
      <c r="B456" s="626"/>
      <c r="C456" s="627"/>
      <c r="D456" s="627"/>
      <c r="E456" s="628"/>
      <c r="F456" s="115"/>
      <c r="G456" s="629"/>
      <c r="H456" s="630"/>
    </row>
    <row r="457" spans="1:8" customFormat="1">
      <c r="A457" s="631"/>
      <c r="B457" s="626"/>
      <c r="C457" s="627"/>
      <c r="D457" s="627"/>
      <c r="E457" s="628"/>
      <c r="F457" s="115"/>
      <c r="G457" s="629"/>
      <c r="H457" s="630"/>
    </row>
    <row r="458" spans="1:8" customFormat="1">
      <c r="A458" s="631"/>
      <c r="B458" s="626"/>
      <c r="C458" s="632"/>
      <c r="D458" s="632"/>
      <c r="E458" s="633"/>
      <c r="F458" s="115"/>
      <c r="G458" s="634"/>
      <c r="H458" s="635"/>
    </row>
    <row r="459" spans="1:8" customFormat="1">
      <c r="A459" s="631"/>
      <c r="B459" s="626"/>
      <c r="C459" s="632"/>
      <c r="D459" s="632"/>
      <c r="E459" s="633"/>
      <c r="F459" s="115"/>
      <c r="G459" s="634"/>
      <c r="H459" s="635"/>
    </row>
    <row r="460" spans="1:8" customFormat="1">
      <c r="A460" s="631"/>
      <c r="B460" s="626"/>
      <c r="C460" s="627"/>
      <c r="D460" s="627"/>
      <c r="E460" s="628"/>
      <c r="F460" s="115"/>
      <c r="G460" s="629"/>
      <c r="H460" s="630"/>
    </row>
    <row r="461" spans="1:8" customFormat="1">
      <c r="A461" s="636"/>
      <c r="B461" s="626"/>
      <c r="C461" s="637"/>
      <c r="D461" s="637"/>
      <c r="E461" s="638"/>
      <c r="F461" s="115"/>
      <c r="G461" s="639"/>
      <c r="H461" s="640"/>
    </row>
    <row r="462" spans="1:8" customFormat="1" ht="13" thickBot="1">
      <c r="A462" s="321"/>
      <c r="B462" s="469"/>
      <c r="C462" s="469"/>
      <c r="D462" s="469"/>
      <c r="E462" s="469"/>
      <c r="F462" s="551"/>
      <c r="G462" s="469"/>
      <c r="H462" s="469"/>
    </row>
    <row r="463" spans="1:8" customFormat="1" ht="13" thickTop="1">
      <c r="A463" s="974" t="s">
        <v>510</v>
      </c>
      <c r="B463" s="975"/>
      <c r="C463" s="975"/>
      <c r="D463" s="975"/>
      <c r="E463" s="975"/>
      <c r="F463" s="981" t="s">
        <v>520</v>
      </c>
      <c r="G463" s="979" t="s">
        <v>502</v>
      </c>
      <c r="H463" s="980"/>
    </row>
    <row r="464" spans="1:8" customFormat="1" ht="25.5" customHeight="1">
      <c r="A464" s="464" t="s">
        <v>503</v>
      </c>
      <c r="B464" s="463" t="s">
        <v>504</v>
      </c>
      <c r="C464" s="463" t="s">
        <v>505</v>
      </c>
      <c r="D464" s="463" t="s">
        <v>506</v>
      </c>
      <c r="E464" s="622" t="s">
        <v>507</v>
      </c>
      <c r="F464" s="982"/>
      <c r="G464" s="623" t="s">
        <v>508</v>
      </c>
      <c r="H464" s="624" t="s">
        <v>509</v>
      </c>
    </row>
    <row r="465" spans="1:8" customFormat="1">
      <c r="A465" s="625"/>
      <c r="B465" s="641"/>
      <c r="C465" s="627"/>
      <c r="D465" s="627"/>
      <c r="E465" s="628"/>
      <c r="F465" s="113"/>
      <c r="G465" s="629"/>
      <c r="H465" s="630"/>
    </row>
    <row r="466" spans="1:8" customFormat="1">
      <c r="A466" s="642"/>
      <c r="B466" s="626"/>
      <c r="C466" s="627"/>
      <c r="D466" s="627"/>
      <c r="E466" s="628"/>
      <c r="F466" s="113"/>
      <c r="G466" s="629"/>
      <c r="H466" s="630"/>
    </row>
    <row r="467" spans="1:8" customFormat="1">
      <c r="A467" s="642"/>
      <c r="B467" s="626"/>
      <c r="C467" s="627"/>
      <c r="D467" s="627"/>
      <c r="E467" s="628"/>
      <c r="F467" s="113"/>
      <c r="G467" s="629"/>
      <c r="H467" s="630"/>
    </row>
    <row r="468" spans="1:8" customFormat="1">
      <c r="A468" s="642"/>
      <c r="B468" s="626"/>
      <c r="C468" s="627"/>
      <c r="D468" s="627"/>
      <c r="E468" s="628"/>
      <c r="F468" s="113"/>
      <c r="G468" s="629"/>
      <c r="H468" s="630"/>
    </row>
    <row r="469" spans="1:8" customFormat="1">
      <c r="A469" s="642"/>
      <c r="B469" s="626"/>
      <c r="C469" s="627"/>
      <c r="D469" s="627"/>
      <c r="E469" s="628"/>
      <c r="F469" s="113"/>
      <c r="G469" s="629"/>
      <c r="H469" s="630"/>
    </row>
    <row r="470" spans="1:8" customFormat="1">
      <c r="A470" s="642"/>
      <c r="B470" s="626"/>
      <c r="C470" s="627"/>
      <c r="D470" s="627"/>
      <c r="E470" s="628"/>
      <c r="F470" s="113"/>
      <c r="G470" s="629"/>
      <c r="H470" s="630"/>
    </row>
    <row r="471" spans="1:8" customFormat="1">
      <c r="A471" s="643"/>
      <c r="B471" s="627"/>
      <c r="C471" s="627"/>
      <c r="D471" s="627"/>
      <c r="E471" s="628"/>
      <c r="F471" s="113"/>
      <c r="G471" s="629"/>
      <c r="H471" s="630"/>
    </row>
    <row r="472" spans="1:8" customFormat="1">
      <c r="A472" s="643"/>
      <c r="B472" s="632"/>
      <c r="C472" s="627"/>
      <c r="D472" s="627"/>
      <c r="E472" s="628"/>
      <c r="F472" s="113"/>
      <c r="G472" s="629"/>
      <c r="H472" s="630"/>
    </row>
    <row r="473" spans="1:8" customFormat="1">
      <c r="A473" s="642"/>
      <c r="B473" s="626"/>
      <c r="C473" s="627"/>
      <c r="D473" s="627"/>
      <c r="E473" s="628"/>
      <c r="F473" s="113"/>
      <c r="G473" s="629"/>
      <c r="H473" s="630"/>
    </row>
    <row r="474" spans="1:8" customFormat="1">
      <c r="A474" s="642"/>
      <c r="B474" s="626"/>
      <c r="C474" s="627"/>
      <c r="D474" s="627"/>
      <c r="E474" s="628"/>
      <c r="F474" s="113"/>
      <c r="G474" s="629"/>
      <c r="H474" s="630"/>
    </row>
    <row r="475" spans="1:8" customFormat="1">
      <c r="A475" s="631"/>
      <c r="B475" s="626"/>
      <c r="C475" s="627"/>
      <c r="D475" s="627"/>
      <c r="E475" s="628"/>
      <c r="F475" s="115"/>
      <c r="G475" s="629"/>
      <c r="H475" s="630"/>
    </row>
    <row r="476" spans="1:8" customFormat="1">
      <c r="A476" s="636"/>
      <c r="B476" s="626"/>
      <c r="C476" s="637"/>
      <c r="D476" s="637"/>
      <c r="E476" s="638"/>
      <c r="F476" s="115"/>
      <c r="G476" s="639"/>
      <c r="H476" s="640"/>
    </row>
    <row r="477" spans="1:8" customFormat="1" ht="13" thickBot="1">
      <c r="A477" s="321"/>
      <c r="B477" s="469"/>
      <c r="C477" s="469"/>
      <c r="D477" s="469"/>
      <c r="E477" s="469"/>
      <c r="F477" s="551">
        <f>SUM(F465:F476)</f>
        <v>0</v>
      </c>
      <c r="G477" s="469"/>
      <c r="H477" s="469"/>
    </row>
    <row r="478" spans="1:8" customFormat="1" ht="13" thickTop="1">
      <c r="A478" s="514"/>
      <c r="B478" s="514"/>
      <c r="C478" s="514"/>
      <c r="D478" s="514"/>
      <c r="E478" s="514"/>
      <c r="F478" s="514"/>
      <c r="G478" s="514"/>
      <c r="H478" s="515"/>
    </row>
    <row r="479" spans="1:8" customFormat="1" ht="15.5">
      <c r="A479" s="976" t="s">
        <v>512</v>
      </c>
      <c r="B479" s="976"/>
      <c r="C479" s="976"/>
      <c r="D479" s="976"/>
      <c r="E479" s="976"/>
      <c r="F479" s="976"/>
      <c r="G479" s="976"/>
      <c r="H479" s="976"/>
    </row>
    <row r="480" spans="1:8" customFormat="1" ht="13">
      <c r="A480" s="977" t="s">
        <v>513</v>
      </c>
      <c r="B480" s="977"/>
      <c r="C480" s="977"/>
      <c r="D480" s="977"/>
      <c r="E480" s="977"/>
      <c r="F480" s="977"/>
      <c r="G480" s="977"/>
      <c r="H480" s="977"/>
    </row>
    <row r="481" spans="1:8" customFormat="1" ht="13">
      <c r="A481" s="977" t="s">
        <v>514</v>
      </c>
      <c r="B481" s="977"/>
      <c r="C481" s="977"/>
      <c r="D481" s="977"/>
      <c r="E481" s="977"/>
      <c r="F481" s="977"/>
      <c r="G481" s="977"/>
      <c r="H481" s="977"/>
    </row>
    <row r="482" spans="1:8" customFormat="1" ht="13">
      <c r="A482" s="595"/>
      <c r="B482" s="595"/>
      <c r="C482" s="595"/>
      <c r="D482" s="595"/>
      <c r="E482" s="595"/>
      <c r="F482" s="595"/>
      <c r="G482" s="595"/>
      <c r="H482" s="595"/>
    </row>
    <row r="483" spans="1:8" customFormat="1" ht="13">
      <c r="A483" s="595"/>
      <c r="B483" s="595"/>
      <c r="C483" s="595"/>
      <c r="D483" s="595"/>
      <c r="E483" s="595"/>
      <c r="F483" s="595"/>
      <c r="G483" s="595"/>
      <c r="H483" s="595"/>
    </row>
    <row r="484" spans="1:8" customFormat="1" ht="13">
      <c r="A484" s="595"/>
      <c r="B484" s="595"/>
      <c r="C484" s="595"/>
      <c r="D484" s="595"/>
      <c r="E484" s="595"/>
      <c r="F484" s="595"/>
      <c r="G484" s="595"/>
      <c r="H484" s="595"/>
    </row>
    <row r="485" spans="1:8" customFormat="1" ht="13.5" customHeight="1">
      <c r="A485" s="595"/>
      <c r="B485" s="595"/>
      <c r="C485" s="595"/>
      <c r="D485" s="595"/>
      <c r="E485" s="595"/>
      <c r="F485" s="595"/>
      <c r="G485" s="595"/>
      <c r="H485" s="595"/>
    </row>
    <row r="486" spans="1:8" customFormat="1" ht="13.5" customHeight="1">
      <c r="A486" s="595" t="s">
        <v>515</v>
      </c>
      <c r="B486" s="595"/>
      <c r="C486" s="595"/>
      <c r="D486" s="595"/>
      <c r="E486" s="595"/>
      <c r="F486" s="595"/>
      <c r="G486" s="595"/>
      <c r="H486" s="595"/>
    </row>
    <row r="487" spans="1:8" customFormat="1" ht="13">
      <c r="A487" s="595"/>
      <c r="B487" s="595"/>
      <c r="C487" s="595"/>
      <c r="D487" s="595"/>
      <c r="E487" s="595"/>
      <c r="F487" s="595"/>
      <c r="G487" s="978"/>
      <c r="H487" s="978"/>
    </row>
    <row r="488" spans="1:8" customFormat="1" ht="13">
      <c r="A488" s="597" t="s">
        <v>516</v>
      </c>
      <c r="B488" s="597"/>
      <c r="C488" s="597"/>
      <c r="D488" s="597"/>
      <c r="E488" s="597"/>
      <c r="F488" s="597"/>
      <c r="G488" s="597"/>
      <c r="H488" s="598" t="s">
        <v>249</v>
      </c>
    </row>
    <row r="489" spans="1:8" customFormat="1" ht="13">
      <c r="A489" s="693"/>
      <c r="B489" s="693"/>
      <c r="C489" s="693"/>
      <c r="D489" s="693"/>
      <c r="E489" s="693"/>
      <c r="F489" s="693"/>
      <c r="G489" s="693"/>
      <c r="H489" s="693"/>
    </row>
    <row r="490" spans="1:8" customFormat="1" ht="13">
      <c r="A490" s="597" t="s">
        <v>517</v>
      </c>
      <c r="B490" s="597"/>
      <c r="C490" s="597"/>
      <c r="D490" s="597"/>
      <c r="E490" s="597"/>
      <c r="F490" s="597"/>
      <c r="G490" s="599"/>
      <c r="H490" s="597"/>
    </row>
    <row r="491" spans="1:8" customFormat="1" ht="13">
      <c r="A491" s="596"/>
      <c r="B491" s="596"/>
      <c r="C491" s="596"/>
      <c r="D491" s="596"/>
      <c r="E491" s="596"/>
      <c r="F491" s="596"/>
      <c r="G491" s="596"/>
      <c r="H491" s="596"/>
    </row>
    <row r="492" spans="1:8" customFormat="1" ht="13">
      <c r="A492" s="644" t="s">
        <v>518</v>
      </c>
      <c r="B492" s="596"/>
      <c r="C492" s="596"/>
      <c r="D492" s="596"/>
      <c r="E492" s="596"/>
      <c r="F492" s="596"/>
      <c r="G492" s="596"/>
      <c r="H492" s="596"/>
    </row>
    <row r="493" spans="1:8" customFormat="1" ht="13">
      <c r="A493" s="596"/>
      <c r="B493" s="596"/>
      <c r="C493" s="596"/>
      <c r="D493" s="596"/>
      <c r="E493" s="596"/>
      <c r="F493" s="596"/>
      <c r="G493" s="596"/>
      <c r="H493" s="596"/>
    </row>
    <row r="494" spans="1:8" customFormat="1" ht="13">
      <c r="A494" s="596"/>
      <c r="B494" s="596"/>
      <c r="C494" s="596"/>
      <c r="D494" s="596"/>
      <c r="E494" s="596"/>
      <c r="F494" s="596"/>
      <c r="G494" s="596"/>
      <c r="H494" s="596"/>
    </row>
    <row r="495" spans="1:8" customFormat="1" ht="13">
      <c r="A495" s="597" t="s">
        <v>519</v>
      </c>
      <c r="B495" s="597"/>
      <c r="C495" s="597"/>
      <c r="D495" s="597"/>
      <c r="E495" s="597"/>
      <c r="F495" s="597"/>
      <c r="G495" s="597"/>
      <c r="H495" s="598" t="s">
        <v>249</v>
      </c>
    </row>
    <row r="496" spans="1:8" customFormat="1" ht="13">
      <c r="A496" s="847" t="s">
        <v>77</v>
      </c>
      <c r="B496" s="369"/>
      <c r="C496" s="369"/>
      <c r="D496" s="369"/>
      <c r="E496" s="369"/>
      <c r="F496" s="369"/>
      <c r="G496" s="369"/>
      <c r="H496" s="147"/>
    </row>
    <row r="497" spans="1:8" customFormat="1" ht="13">
      <c r="A497" s="121" t="s">
        <v>495</v>
      </c>
      <c r="B497" s="148"/>
      <c r="C497" s="148"/>
      <c r="D497" s="148"/>
      <c r="E497" s="148"/>
      <c r="F497" s="148"/>
      <c r="G497" s="148"/>
      <c r="H497" s="147"/>
    </row>
    <row r="498" spans="1:8" customFormat="1" ht="13">
      <c r="A498" s="148"/>
      <c r="B498" s="148"/>
      <c r="C498" s="148"/>
      <c r="D498" s="148"/>
      <c r="E498" s="148"/>
      <c r="F498" s="148"/>
      <c r="G498" s="148"/>
      <c r="H498" s="52"/>
    </row>
    <row r="499" spans="1:8" customFormat="1" ht="13">
      <c r="A499" s="132" t="s">
        <v>262</v>
      </c>
      <c r="B499" s="827">
        <f>+'Sch II OE FINAL'!F499</f>
        <v>0</v>
      </c>
      <c r="C499" s="828" t="s">
        <v>264</v>
      </c>
      <c r="D499" s="812">
        <f>+'Sch II OE FINAL'!F500</f>
        <v>0</v>
      </c>
      <c r="E499" s="466" t="s">
        <v>265</v>
      </c>
      <c r="F499" s="983">
        <f>+'Sch II OE FINAL'!L500</f>
        <v>0</v>
      </c>
      <c r="G499" s="984"/>
      <c r="H499" s="621"/>
    </row>
    <row r="500" spans="1:8" customFormat="1" ht="13">
      <c r="A500" s="132" t="s">
        <v>496</v>
      </c>
      <c r="B500" s="809">
        <f>+'Sch II OE FINAL'!H503</f>
        <v>0</v>
      </c>
      <c r="C500" s="829" t="s">
        <v>497</v>
      </c>
      <c r="D500" s="809">
        <f>+'Sch II OE FINAL'!H504</f>
        <v>0</v>
      </c>
      <c r="E500" s="465" t="s">
        <v>498</v>
      </c>
      <c r="F500" s="985">
        <f>+'SUD Units &amp; Cost Center Data'!G501</f>
        <v>0</v>
      </c>
      <c r="G500" s="985"/>
      <c r="H500" s="621"/>
    </row>
    <row r="501" spans="1:8" customFormat="1" ht="13">
      <c r="A501" s="620" t="s">
        <v>263</v>
      </c>
      <c r="B501" s="810">
        <f>+'Sch II OE FINAL'!L499</f>
        <v>0</v>
      </c>
      <c r="C501" s="828" t="s">
        <v>499</v>
      </c>
      <c r="D501" s="811">
        <f>+AAR!E506</f>
        <v>0</v>
      </c>
      <c r="E501" s="467" t="s">
        <v>335</v>
      </c>
      <c r="F501" s="984">
        <f>+'SUD Units &amp; Cost Center Data'!K501</f>
        <v>0</v>
      </c>
      <c r="G501" s="984"/>
      <c r="H501" s="621"/>
    </row>
    <row r="502" spans="1:8" customFormat="1" ht="13">
      <c r="A502" s="620"/>
      <c r="B502" s="430"/>
      <c r="C502" s="430"/>
      <c r="D502" s="430"/>
      <c r="E502" s="430"/>
      <c r="F502" s="430"/>
      <c r="G502" s="430"/>
      <c r="H502" s="1"/>
    </row>
    <row r="503" spans="1:8" customFormat="1" ht="3.75" customHeight="1" thickBot="1">
      <c r="A503" s="132"/>
      <c r="B503" s="986"/>
      <c r="C503" s="986"/>
      <c r="D503" s="986"/>
      <c r="E503" s="986"/>
      <c r="F503" s="986"/>
      <c r="G503" s="986"/>
      <c r="H503" s="986"/>
    </row>
    <row r="504" spans="1:8" customFormat="1" ht="13" hidden="1" thickBot="1">
      <c r="A504" s="1"/>
      <c r="B504" s="986"/>
      <c r="C504" s="986"/>
      <c r="D504" s="986"/>
      <c r="E504" s="986"/>
      <c r="F504" s="986"/>
      <c r="G504" s="986"/>
      <c r="H504" s="986"/>
    </row>
    <row r="505" spans="1:8" customFormat="1" ht="13.5" hidden="1" thickBot="1">
      <c r="A505" s="468"/>
      <c r="B505" s="1"/>
      <c r="C505" s="1"/>
      <c r="D505" s="1"/>
      <c r="E505" s="1"/>
      <c r="F505" s="1"/>
      <c r="G505" s="1"/>
      <c r="H505" s="1"/>
    </row>
    <row r="506" spans="1:8" customFormat="1" ht="13" thickTop="1">
      <c r="A506" s="974" t="s">
        <v>500</v>
      </c>
      <c r="B506" s="975"/>
      <c r="C506" s="975"/>
      <c r="D506" s="975"/>
      <c r="E506" s="975"/>
      <c r="F506" s="981" t="s">
        <v>520</v>
      </c>
      <c r="G506" s="979" t="s">
        <v>502</v>
      </c>
      <c r="H506" s="980"/>
    </row>
    <row r="507" spans="1:8" customFormat="1">
      <c r="A507" s="464" t="s">
        <v>503</v>
      </c>
      <c r="B507" s="463" t="s">
        <v>504</v>
      </c>
      <c r="C507" s="463" t="s">
        <v>505</v>
      </c>
      <c r="D507" s="463" t="s">
        <v>506</v>
      </c>
      <c r="E507" s="622" t="s">
        <v>507</v>
      </c>
      <c r="F507" s="982"/>
      <c r="G507" s="623" t="s">
        <v>508</v>
      </c>
      <c r="H507" s="624" t="s">
        <v>509</v>
      </c>
    </row>
    <row r="508" spans="1:8" customFormat="1">
      <c r="A508" s="625"/>
      <c r="B508" s="626"/>
      <c r="C508" s="627"/>
      <c r="D508" s="627"/>
      <c r="E508" s="628"/>
      <c r="F508" s="113"/>
      <c r="G508" s="629"/>
      <c r="H508" s="630"/>
    </row>
    <row r="509" spans="1:8" customFormat="1">
      <c r="A509" s="631"/>
      <c r="B509" s="626"/>
      <c r="C509" s="627"/>
      <c r="D509" s="627"/>
      <c r="E509" s="628"/>
      <c r="F509" s="115"/>
      <c r="G509" s="629"/>
      <c r="H509" s="630"/>
    </row>
    <row r="510" spans="1:8" customFormat="1">
      <c r="A510" s="631"/>
      <c r="B510" s="626"/>
      <c r="C510" s="627"/>
      <c r="D510" s="627"/>
      <c r="E510" s="628"/>
      <c r="F510" s="115"/>
      <c r="G510" s="629"/>
      <c r="H510" s="630"/>
    </row>
    <row r="511" spans="1:8" customFormat="1">
      <c r="A511" s="631"/>
      <c r="B511" s="626"/>
      <c r="C511" s="627"/>
      <c r="D511" s="627"/>
      <c r="E511" s="628"/>
      <c r="F511" s="115"/>
      <c r="G511" s="629"/>
      <c r="H511" s="630"/>
    </row>
    <row r="512" spans="1:8" customFormat="1">
      <c r="A512" s="631"/>
      <c r="B512" s="626"/>
      <c r="C512" s="627"/>
      <c r="D512" s="627"/>
      <c r="E512" s="628"/>
      <c r="F512" s="115"/>
      <c r="G512" s="629"/>
      <c r="H512" s="630"/>
    </row>
    <row r="513" spans="1:8" customFormat="1">
      <c r="A513" s="631"/>
      <c r="B513" s="626"/>
      <c r="C513" s="632"/>
      <c r="D513" s="632"/>
      <c r="E513" s="633"/>
      <c r="F513" s="115"/>
      <c r="G513" s="634"/>
      <c r="H513" s="635"/>
    </row>
    <row r="514" spans="1:8" customFormat="1">
      <c r="A514" s="631"/>
      <c r="B514" s="626"/>
      <c r="C514" s="632"/>
      <c r="D514" s="632"/>
      <c r="E514" s="633"/>
      <c r="F514" s="115"/>
      <c r="G514" s="634"/>
      <c r="H514" s="635"/>
    </row>
    <row r="515" spans="1:8" customFormat="1">
      <c r="A515" s="631"/>
      <c r="B515" s="626"/>
      <c r="C515" s="627"/>
      <c r="D515" s="627"/>
      <c r="E515" s="628"/>
      <c r="F515" s="115"/>
      <c r="G515" s="629"/>
      <c r="H515" s="630"/>
    </row>
    <row r="516" spans="1:8" customFormat="1">
      <c r="A516" s="636"/>
      <c r="B516" s="626"/>
      <c r="C516" s="637"/>
      <c r="D516" s="637"/>
      <c r="E516" s="638"/>
      <c r="F516" s="115"/>
      <c r="G516" s="639"/>
      <c r="H516" s="640"/>
    </row>
    <row r="517" spans="1:8" customFormat="1" ht="13" thickBot="1">
      <c r="A517" s="321"/>
      <c r="B517" s="469"/>
      <c r="C517" s="469"/>
      <c r="D517" s="469"/>
      <c r="E517" s="469"/>
      <c r="F517" s="551"/>
      <c r="G517" s="469"/>
      <c r="H517" s="469"/>
    </row>
    <row r="518" spans="1:8" customFormat="1" ht="13" thickTop="1">
      <c r="A518" s="974" t="s">
        <v>510</v>
      </c>
      <c r="B518" s="975"/>
      <c r="C518" s="975"/>
      <c r="D518" s="975"/>
      <c r="E518" s="975"/>
      <c r="F518" s="981" t="s">
        <v>520</v>
      </c>
      <c r="G518" s="979" t="s">
        <v>502</v>
      </c>
      <c r="H518" s="980"/>
    </row>
    <row r="519" spans="1:8" customFormat="1" ht="25.5" customHeight="1">
      <c r="A519" s="464" t="s">
        <v>503</v>
      </c>
      <c r="B519" s="463" t="s">
        <v>504</v>
      </c>
      <c r="C519" s="463" t="s">
        <v>505</v>
      </c>
      <c r="D519" s="463" t="s">
        <v>506</v>
      </c>
      <c r="E519" s="622" t="s">
        <v>507</v>
      </c>
      <c r="F519" s="982"/>
      <c r="G519" s="623" t="s">
        <v>508</v>
      </c>
      <c r="H519" s="624" t="s">
        <v>509</v>
      </c>
    </row>
    <row r="520" spans="1:8" customFormat="1">
      <c r="A520" s="625"/>
      <c r="B520" s="641"/>
      <c r="C520" s="627"/>
      <c r="D520" s="627"/>
      <c r="E520" s="628"/>
      <c r="F520" s="113"/>
      <c r="G520" s="629"/>
      <c r="H520" s="630"/>
    </row>
    <row r="521" spans="1:8" customFormat="1">
      <c r="A521" s="642"/>
      <c r="B521" s="626"/>
      <c r="C521" s="627"/>
      <c r="D521" s="627"/>
      <c r="E521" s="628"/>
      <c r="F521" s="113"/>
      <c r="G521" s="629"/>
      <c r="H521" s="630"/>
    </row>
    <row r="522" spans="1:8" customFormat="1">
      <c r="A522" s="642"/>
      <c r="B522" s="626"/>
      <c r="C522" s="627"/>
      <c r="D522" s="627"/>
      <c r="E522" s="628"/>
      <c r="F522" s="113"/>
      <c r="G522" s="629"/>
      <c r="H522" s="630"/>
    </row>
    <row r="523" spans="1:8" customFormat="1">
      <c r="A523" s="642"/>
      <c r="B523" s="626"/>
      <c r="C523" s="627"/>
      <c r="D523" s="627"/>
      <c r="E523" s="628"/>
      <c r="F523" s="113"/>
      <c r="G523" s="629"/>
      <c r="H523" s="630"/>
    </row>
    <row r="524" spans="1:8" customFormat="1">
      <c r="A524" s="642"/>
      <c r="B524" s="626"/>
      <c r="C524" s="627"/>
      <c r="D524" s="627"/>
      <c r="E524" s="628"/>
      <c r="F524" s="113"/>
      <c r="G524" s="629"/>
      <c r="H524" s="630"/>
    </row>
    <row r="525" spans="1:8" customFormat="1">
      <c r="A525" s="642"/>
      <c r="B525" s="626"/>
      <c r="C525" s="627"/>
      <c r="D525" s="627"/>
      <c r="E525" s="628"/>
      <c r="F525" s="113"/>
      <c r="G525" s="629"/>
      <c r="H525" s="630"/>
    </row>
    <row r="526" spans="1:8" customFormat="1">
      <c r="A526" s="643"/>
      <c r="B526" s="627"/>
      <c r="C526" s="627"/>
      <c r="D526" s="627"/>
      <c r="E526" s="628"/>
      <c r="F526" s="113"/>
      <c r="G526" s="629"/>
      <c r="H526" s="630"/>
    </row>
    <row r="527" spans="1:8" customFormat="1">
      <c r="A527" s="643"/>
      <c r="B527" s="632"/>
      <c r="C527" s="627"/>
      <c r="D527" s="627"/>
      <c r="E527" s="628"/>
      <c r="F527" s="113"/>
      <c r="G527" s="629"/>
      <c r="H527" s="630"/>
    </row>
    <row r="528" spans="1:8" customFormat="1">
      <c r="A528" s="642"/>
      <c r="B528" s="626"/>
      <c r="C528" s="627"/>
      <c r="D528" s="627"/>
      <c r="E528" s="628"/>
      <c r="F528" s="113"/>
      <c r="G528" s="629"/>
      <c r="H528" s="630"/>
    </row>
    <row r="529" spans="1:8" customFormat="1">
      <c r="A529" s="642"/>
      <c r="B529" s="626"/>
      <c r="C529" s="627"/>
      <c r="D529" s="627"/>
      <c r="E529" s="628"/>
      <c r="F529" s="113"/>
      <c r="G529" s="629"/>
      <c r="H529" s="630"/>
    </row>
    <row r="530" spans="1:8" customFormat="1">
      <c r="A530" s="631"/>
      <c r="B530" s="626"/>
      <c r="C530" s="627"/>
      <c r="D530" s="627"/>
      <c r="E530" s="628"/>
      <c r="F530" s="115"/>
      <c r="G530" s="629"/>
      <c r="H530" s="630"/>
    </row>
    <row r="531" spans="1:8" customFormat="1">
      <c r="A531" s="636"/>
      <c r="B531" s="626"/>
      <c r="C531" s="637"/>
      <c r="D531" s="637"/>
      <c r="E531" s="638"/>
      <c r="F531" s="115"/>
      <c r="G531" s="639"/>
      <c r="H531" s="640"/>
    </row>
    <row r="532" spans="1:8" customFormat="1" ht="13" thickBot="1">
      <c r="A532" s="321"/>
      <c r="B532" s="469"/>
      <c r="C532" s="469"/>
      <c r="D532" s="469"/>
      <c r="E532" s="469"/>
      <c r="F532" s="551">
        <f>SUM(F520:F531)</f>
        <v>0</v>
      </c>
      <c r="G532" s="469"/>
      <c r="H532" s="469"/>
    </row>
    <row r="533" spans="1:8" customFormat="1" ht="13" thickTop="1">
      <c r="A533" s="514"/>
      <c r="B533" s="514"/>
      <c r="C533" s="514"/>
      <c r="D533" s="514"/>
      <c r="E533" s="514"/>
      <c r="F533" s="514"/>
      <c r="G533" s="514"/>
      <c r="H533" s="515"/>
    </row>
    <row r="534" spans="1:8" customFormat="1" ht="15.5">
      <c r="A534" s="976" t="s">
        <v>512</v>
      </c>
      <c r="B534" s="976"/>
      <c r="C534" s="976"/>
      <c r="D534" s="976"/>
      <c r="E534" s="976"/>
      <c r="F534" s="976"/>
      <c r="G534" s="976"/>
      <c r="H534" s="976"/>
    </row>
    <row r="535" spans="1:8" customFormat="1" ht="13">
      <c r="A535" s="977" t="s">
        <v>513</v>
      </c>
      <c r="B535" s="977"/>
      <c r="C535" s="977"/>
      <c r="D535" s="977"/>
      <c r="E535" s="977"/>
      <c r="F535" s="977"/>
      <c r="G535" s="977"/>
      <c r="H535" s="977"/>
    </row>
    <row r="536" spans="1:8" customFormat="1" ht="13">
      <c r="A536" s="977" t="s">
        <v>514</v>
      </c>
      <c r="B536" s="977"/>
      <c r="C536" s="977"/>
      <c r="D536" s="977"/>
      <c r="E536" s="977"/>
      <c r="F536" s="977"/>
      <c r="G536" s="977"/>
      <c r="H536" s="977"/>
    </row>
    <row r="537" spans="1:8" customFormat="1" ht="13">
      <c r="A537" s="595"/>
      <c r="B537" s="595"/>
      <c r="C537" s="595"/>
      <c r="D537" s="595"/>
      <c r="E537" s="595"/>
      <c r="F537" s="595"/>
      <c r="G537" s="595"/>
      <c r="H537" s="595"/>
    </row>
    <row r="538" spans="1:8" customFormat="1" ht="13">
      <c r="A538" s="595"/>
      <c r="B538" s="595"/>
      <c r="C538" s="595"/>
      <c r="D538" s="595"/>
      <c r="E538" s="595"/>
      <c r="F538" s="595"/>
      <c r="G538" s="595"/>
      <c r="H538" s="595"/>
    </row>
    <row r="539" spans="1:8" customFormat="1" ht="13">
      <c r="A539" s="595"/>
      <c r="B539" s="595"/>
      <c r="C539" s="595"/>
      <c r="D539" s="595"/>
      <c r="E539" s="595"/>
      <c r="F539" s="595"/>
      <c r="G539" s="595"/>
      <c r="H539" s="595"/>
    </row>
    <row r="540" spans="1:8" customFormat="1" ht="13.5" customHeight="1">
      <c r="A540" s="595"/>
      <c r="B540" s="595"/>
      <c r="C540" s="595"/>
      <c r="D540" s="595"/>
      <c r="E540" s="595"/>
      <c r="F540" s="595"/>
      <c r="G540" s="595"/>
      <c r="H540" s="595"/>
    </row>
    <row r="541" spans="1:8" customFormat="1" ht="13.5" customHeight="1">
      <c r="A541" s="595" t="s">
        <v>515</v>
      </c>
      <c r="B541" s="595"/>
      <c r="C541" s="595"/>
      <c r="D541" s="595"/>
      <c r="E541" s="595"/>
      <c r="F541" s="595"/>
      <c r="G541" s="595"/>
      <c r="H541" s="595"/>
    </row>
    <row r="542" spans="1:8" customFormat="1" ht="13">
      <c r="A542" s="595"/>
      <c r="B542" s="595"/>
      <c r="C542" s="595"/>
      <c r="D542" s="595"/>
      <c r="E542" s="595"/>
      <c r="F542" s="595"/>
      <c r="G542" s="978"/>
      <c r="H542" s="978"/>
    </row>
    <row r="543" spans="1:8" customFormat="1" ht="13">
      <c r="A543" s="597" t="s">
        <v>516</v>
      </c>
      <c r="B543" s="597"/>
      <c r="C543" s="597"/>
      <c r="D543" s="597"/>
      <c r="E543" s="597"/>
      <c r="F543" s="597"/>
      <c r="G543" s="597"/>
      <c r="H543" s="598" t="s">
        <v>249</v>
      </c>
    </row>
    <row r="544" spans="1:8" customFormat="1" ht="13">
      <c r="A544" s="693"/>
      <c r="B544" s="693"/>
      <c r="C544" s="693"/>
      <c r="D544" s="693"/>
      <c r="E544" s="693"/>
      <c r="F544" s="693"/>
      <c r="G544" s="693"/>
      <c r="H544" s="693"/>
    </row>
    <row r="545" spans="1:8" customFormat="1" ht="13">
      <c r="A545" s="597" t="s">
        <v>517</v>
      </c>
      <c r="B545" s="597"/>
      <c r="C545" s="597"/>
      <c r="D545" s="597"/>
      <c r="E545" s="597"/>
      <c r="F545" s="597"/>
      <c r="G545" s="599"/>
      <c r="H545" s="597"/>
    </row>
    <row r="546" spans="1:8" customFormat="1" ht="13">
      <c r="A546" s="596"/>
      <c r="B546" s="596"/>
      <c r="C546" s="596"/>
      <c r="D546" s="596"/>
      <c r="E546" s="596"/>
      <c r="F546" s="596"/>
      <c r="G546" s="596"/>
      <c r="H546" s="596"/>
    </row>
    <row r="547" spans="1:8" customFormat="1" ht="13">
      <c r="A547" s="644" t="s">
        <v>518</v>
      </c>
      <c r="B547" s="596"/>
      <c r="C547" s="596"/>
      <c r="D547" s="596"/>
      <c r="E547" s="596"/>
      <c r="F547" s="596"/>
      <c r="G547" s="596"/>
      <c r="H547" s="596"/>
    </row>
    <row r="548" spans="1:8" customFormat="1" ht="13">
      <c r="A548" s="596"/>
      <c r="B548" s="596"/>
      <c r="C548" s="596"/>
      <c r="D548" s="596"/>
      <c r="E548" s="596"/>
      <c r="F548" s="596"/>
      <c r="G548" s="596"/>
      <c r="H548" s="596"/>
    </row>
    <row r="549" spans="1:8" customFormat="1" ht="13">
      <c r="A549" s="596"/>
      <c r="B549" s="596"/>
      <c r="C549" s="596"/>
      <c r="D549" s="596"/>
      <c r="E549" s="596"/>
      <c r="F549" s="596"/>
      <c r="G549" s="596"/>
      <c r="H549" s="596"/>
    </row>
    <row r="550" spans="1:8" customFormat="1" ht="13">
      <c r="A550" s="597" t="s">
        <v>519</v>
      </c>
      <c r="B550" s="597"/>
      <c r="C550" s="597"/>
      <c r="D550" s="597"/>
      <c r="E550" s="597"/>
      <c r="F550" s="597"/>
      <c r="G550" s="597"/>
      <c r="H550" s="598" t="s">
        <v>249</v>
      </c>
    </row>
    <row r="551" spans="1:8" customFormat="1" ht="13">
      <c r="A551" s="847" t="s">
        <v>77</v>
      </c>
      <c r="B551" s="369"/>
      <c r="C551" s="369"/>
      <c r="D551" s="369"/>
      <c r="E551" s="369"/>
      <c r="F551" s="369"/>
      <c r="G551" s="369"/>
      <c r="H551" s="147"/>
    </row>
    <row r="552" spans="1:8" customFormat="1" ht="13">
      <c r="A552" s="121" t="s">
        <v>495</v>
      </c>
      <c r="B552" s="148"/>
      <c r="C552" s="148"/>
      <c r="D552" s="148"/>
      <c r="E552" s="148"/>
      <c r="F552" s="148"/>
      <c r="G552" s="148"/>
      <c r="H552" s="147"/>
    </row>
    <row r="553" spans="1:8" customFormat="1" ht="13">
      <c r="A553" s="148"/>
      <c r="B553" s="148"/>
      <c r="C553" s="148"/>
      <c r="D553" s="148"/>
      <c r="E553" s="148"/>
      <c r="F553" s="148"/>
      <c r="G553" s="148"/>
      <c r="H553" s="52"/>
    </row>
    <row r="554" spans="1:8" customFormat="1" ht="13">
      <c r="A554" s="132" t="s">
        <v>262</v>
      </c>
      <c r="B554" s="827">
        <f>+'Sch II OE FINAL'!F554</f>
        <v>0</v>
      </c>
      <c r="C554" s="828" t="s">
        <v>264</v>
      </c>
      <c r="D554" s="812">
        <f>+'Sch II OE FINAL'!F555</f>
        <v>0</v>
      </c>
      <c r="E554" s="466" t="s">
        <v>265</v>
      </c>
      <c r="F554" s="983">
        <f>+'Sch II OE FINAL'!L555</f>
        <v>0</v>
      </c>
      <c r="G554" s="984"/>
      <c r="H554" s="621"/>
    </row>
    <row r="555" spans="1:8" customFormat="1" ht="13">
      <c r="A555" s="132" t="s">
        <v>496</v>
      </c>
      <c r="B555" s="809">
        <f>+'Sch II OE FINAL'!H558</f>
        <v>0</v>
      </c>
      <c r="C555" s="829" t="s">
        <v>497</v>
      </c>
      <c r="D555" s="809">
        <f>+'Sch II OE FINAL'!H559</f>
        <v>0</v>
      </c>
      <c r="E555" s="465" t="s">
        <v>498</v>
      </c>
      <c r="F555" s="985">
        <f>+'SUD Units &amp; Cost Center Data'!G556</f>
        <v>0</v>
      </c>
      <c r="G555" s="985"/>
      <c r="H555" s="621"/>
    </row>
    <row r="556" spans="1:8" customFormat="1" ht="13">
      <c r="A556" s="620" t="s">
        <v>263</v>
      </c>
      <c r="B556" s="810">
        <f>+'Sch II OE FINAL'!L554</f>
        <v>0</v>
      </c>
      <c r="C556" s="828" t="s">
        <v>499</v>
      </c>
      <c r="D556" s="811">
        <f>+AAR!E561</f>
        <v>0</v>
      </c>
      <c r="E556" s="467" t="s">
        <v>335</v>
      </c>
      <c r="F556" s="984">
        <f>+'SUD Units &amp; Cost Center Data'!K556</f>
        <v>0</v>
      </c>
      <c r="G556" s="984"/>
      <c r="H556" s="621"/>
    </row>
    <row r="557" spans="1:8" customFormat="1" ht="13">
      <c r="A557" s="620"/>
      <c r="B557" s="430"/>
      <c r="C557" s="430"/>
      <c r="D557" s="430"/>
      <c r="E557" s="430"/>
      <c r="F557" s="430"/>
      <c r="G557" s="430"/>
      <c r="H557" s="1"/>
    </row>
    <row r="558" spans="1:8" customFormat="1" ht="3.75" customHeight="1" thickBot="1">
      <c r="A558" s="132"/>
      <c r="B558" s="986"/>
      <c r="C558" s="986"/>
      <c r="D558" s="986"/>
      <c r="E558" s="986"/>
      <c r="F558" s="986"/>
      <c r="G558" s="986"/>
      <c r="H558" s="986"/>
    </row>
    <row r="559" spans="1:8" customFormat="1" ht="13" hidden="1" thickBot="1">
      <c r="A559" s="1"/>
      <c r="B559" s="986"/>
      <c r="C559" s="986"/>
      <c r="D559" s="986"/>
      <c r="E559" s="986"/>
      <c r="F559" s="986"/>
      <c r="G559" s="986"/>
      <c r="H559" s="986"/>
    </row>
    <row r="560" spans="1:8" customFormat="1" ht="13.5" hidden="1" thickBot="1">
      <c r="A560" s="468"/>
      <c r="B560" s="1"/>
      <c r="C560" s="1"/>
      <c r="D560" s="1"/>
      <c r="E560" s="1"/>
      <c r="F560" s="1"/>
      <c r="G560" s="1"/>
      <c r="H560" s="1"/>
    </row>
    <row r="561" spans="1:8" customFormat="1" ht="13" thickTop="1">
      <c r="A561" s="974" t="s">
        <v>500</v>
      </c>
      <c r="B561" s="975"/>
      <c r="C561" s="975"/>
      <c r="D561" s="975"/>
      <c r="E561" s="975"/>
      <c r="F561" s="981" t="s">
        <v>520</v>
      </c>
      <c r="G561" s="979" t="s">
        <v>502</v>
      </c>
      <c r="H561" s="980"/>
    </row>
    <row r="562" spans="1:8" customFormat="1">
      <c r="A562" s="464" t="s">
        <v>503</v>
      </c>
      <c r="B562" s="463" t="s">
        <v>504</v>
      </c>
      <c r="C562" s="463" t="s">
        <v>505</v>
      </c>
      <c r="D562" s="463" t="s">
        <v>506</v>
      </c>
      <c r="E562" s="622" t="s">
        <v>507</v>
      </c>
      <c r="F562" s="982"/>
      <c r="G562" s="623" t="s">
        <v>508</v>
      </c>
      <c r="H562" s="624" t="s">
        <v>509</v>
      </c>
    </row>
    <row r="563" spans="1:8" customFormat="1">
      <c r="A563" s="625"/>
      <c r="B563" s="626"/>
      <c r="C563" s="627"/>
      <c r="D563" s="627"/>
      <c r="E563" s="628"/>
      <c r="F563" s="113"/>
      <c r="G563" s="629"/>
      <c r="H563" s="630"/>
    </row>
    <row r="564" spans="1:8" customFormat="1">
      <c r="A564" s="631"/>
      <c r="B564" s="626"/>
      <c r="C564" s="627"/>
      <c r="D564" s="627"/>
      <c r="E564" s="628"/>
      <c r="F564" s="115"/>
      <c r="G564" s="629"/>
      <c r="H564" s="630"/>
    </row>
    <row r="565" spans="1:8" customFormat="1">
      <c r="A565" s="631"/>
      <c r="B565" s="626"/>
      <c r="C565" s="627"/>
      <c r="D565" s="627"/>
      <c r="E565" s="628"/>
      <c r="F565" s="115"/>
      <c r="G565" s="629"/>
      <c r="H565" s="630"/>
    </row>
    <row r="566" spans="1:8" customFormat="1">
      <c r="A566" s="631"/>
      <c r="B566" s="626"/>
      <c r="C566" s="627"/>
      <c r="D566" s="627"/>
      <c r="E566" s="628"/>
      <c r="F566" s="115"/>
      <c r="G566" s="629"/>
      <c r="H566" s="630"/>
    </row>
    <row r="567" spans="1:8" customFormat="1">
      <c r="A567" s="631"/>
      <c r="B567" s="626"/>
      <c r="C567" s="627"/>
      <c r="D567" s="627"/>
      <c r="E567" s="628"/>
      <c r="F567" s="115"/>
      <c r="G567" s="629"/>
      <c r="H567" s="630"/>
    </row>
    <row r="568" spans="1:8" customFormat="1">
      <c r="A568" s="631"/>
      <c r="B568" s="626"/>
      <c r="C568" s="632"/>
      <c r="D568" s="632"/>
      <c r="E568" s="633"/>
      <c r="F568" s="115"/>
      <c r="G568" s="634"/>
      <c r="H568" s="635"/>
    </row>
    <row r="569" spans="1:8" customFormat="1">
      <c r="A569" s="631"/>
      <c r="B569" s="626"/>
      <c r="C569" s="632"/>
      <c r="D569" s="632"/>
      <c r="E569" s="633"/>
      <c r="F569" s="115"/>
      <c r="G569" s="634"/>
      <c r="H569" s="635"/>
    </row>
    <row r="570" spans="1:8" customFormat="1">
      <c r="A570" s="631"/>
      <c r="B570" s="626"/>
      <c r="C570" s="627"/>
      <c r="D570" s="627"/>
      <c r="E570" s="628"/>
      <c r="F570" s="115"/>
      <c r="G570" s="629"/>
      <c r="H570" s="630"/>
    </row>
    <row r="571" spans="1:8" customFormat="1">
      <c r="A571" s="636"/>
      <c r="B571" s="626"/>
      <c r="C571" s="637"/>
      <c r="D571" s="637"/>
      <c r="E571" s="638"/>
      <c r="F571" s="115"/>
      <c r="G571" s="639"/>
      <c r="H571" s="640"/>
    </row>
    <row r="572" spans="1:8" customFormat="1" ht="13" thickBot="1">
      <c r="A572" s="321"/>
      <c r="B572" s="469"/>
      <c r="C572" s="469"/>
      <c r="D572" s="469"/>
      <c r="E572" s="469"/>
      <c r="F572" s="551"/>
      <c r="G572" s="469"/>
      <c r="H572" s="469"/>
    </row>
    <row r="573" spans="1:8" customFormat="1" ht="13" thickTop="1">
      <c r="A573" s="974" t="s">
        <v>510</v>
      </c>
      <c r="B573" s="975"/>
      <c r="C573" s="975"/>
      <c r="D573" s="975"/>
      <c r="E573" s="975"/>
      <c r="F573" s="981" t="s">
        <v>520</v>
      </c>
      <c r="G573" s="979" t="s">
        <v>502</v>
      </c>
      <c r="H573" s="980"/>
    </row>
    <row r="574" spans="1:8" customFormat="1" ht="25.5" customHeight="1">
      <c r="A574" s="464" t="s">
        <v>503</v>
      </c>
      <c r="B574" s="463" t="s">
        <v>504</v>
      </c>
      <c r="C574" s="463" t="s">
        <v>505</v>
      </c>
      <c r="D574" s="463" t="s">
        <v>506</v>
      </c>
      <c r="E574" s="622" t="s">
        <v>507</v>
      </c>
      <c r="F574" s="982"/>
      <c r="G574" s="623" t="s">
        <v>508</v>
      </c>
      <c r="H574" s="624" t="s">
        <v>509</v>
      </c>
    </row>
    <row r="575" spans="1:8" customFormat="1">
      <c r="A575" s="625"/>
      <c r="B575" s="641"/>
      <c r="C575" s="627"/>
      <c r="D575" s="627"/>
      <c r="E575" s="628"/>
      <c r="F575" s="113"/>
      <c r="G575" s="629"/>
      <c r="H575" s="630"/>
    </row>
    <row r="576" spans="1:8" customFormat="1">
      <c r="A576" s="642"/>
      <c r="B576" s="626"/>
      <c r="C576" s="627"/>
      <c r="D576" s="627"/>
      <c r="E576" s="628"/>
      <c r="F576" s="113"/>
      <c r="G576" s="629"/>
      <c r="H576" s="630"/>
    </row>
    <row r="577" spans="1:8" customFormat="1">
      <c r="A577" s="642"/>
      <c r="B577" s="626"/>
      <c r="C577" s="627"/>
      <c r="D577" s="627"/>
      <c r="E577" s="628"/>
      <c r="F577" s="113"/>
      <c r="G577" s="629"/>
      <c r="H577" s="630"/>
    </row>
    <row r="578" spans="1:8" customFormat="1">
      <c r="A578" s="642"/>
      <c r="B578" s="626"/>
      <c r="C578" s="627"/>
      <c r="D578" s="627"/>
      <c r="E578" s="628"/>
      <c r="F578" s="113"/>
      <c r="G578" s="629"/>
      <c r="H578" s="630"/>
    </row>
    <row r="579" spans="1:8" customFormat="1">
      <c r="A579" s="642"/>
      <c r="B579" s="626"/>
      <c r="C579" s="627"/>
      <c r="D579" s="627"/>
      <c r="E579" s="628"/>
      <c r="F579" s="113"/>
      <c r="G579" s="629"/>
      <c r="H579" s="630"/>
    </row>
    <row r="580" spans="1:8" customFormat="1">
      <c r="A580" s="642"/>
      <c r="B580" s="626"/>
      <c r="C580" s="627"/>
      <c r="D580" s="627"/>
      <c r="E580" s="628"/>
      <c r="F580" s="113"/>
      <c r="G580" s="629"/>
      <c r="H580" s="630"/>
    </row>
    <row r="581" spans="1:8" customFormat="1">
      <c r="A581" s="643"/>
      <c r="B581" s="627"/>
      <c r="C581" s="627"/>
      <c r="D581" s="627"/>
      <c r="E581" s="628"/>
      <c r="F581" s="113"/>
      <c r="G581" s="629"/>
      <c r="H581" s="630"/>
    </row>
    <row r="582" spans="1:8" customFormat="1">
      <c r="A582" s="643"/>
      <c r="B582" s="632"/>
      <c r="C582" s="627"/>
      <c r="D582" s="627"/>
      <c r="E582" s="628"/>
      <c r="F582" s="113"/>
      <c r="G582" s="629"/>
      <c r="H582" s="630"/>
    </row>
    <row r="583" spans="1:8" customFormat="1">
      <c r="A583" s="642"/>
      <c r="B583" s="626"/>
      <c r="C583" s="627"/>
      <c r="D583" s="627"/>
      <c r="E583" s="628"/>
      <c r="F583" s="113"/>
      <c r="G583" s="629"/>
      <c r="H583" s="630"/>
    </row>
    <row r="584" spans="1:8" customFormat="1">
      <c r="A584" s="642"/>
      <c r="B584" s="626"/>
      <c r="C584" s="627"/>
      <c r="D584" s="627"/>
      <c r="E584" s="628"/>
      <c r="F584" s="113"/>
      <c r="G584" s="629"/>
      <c r="H584" s="630"/>
    </row>
    <row r="585" spans="1:8" customFormat="1">
      <c r="A585" s="631"/>
      <c r="B585" s="626"/>
      <c r="C585" s="627"/>
      <c r="D585" s="627"/>
      <c r="E585" s="628"/>
      <c r="F585" s="115"/>
      <c r="G585" s="629"/>
      <c r="H585" s="630"/>
    </row>
    <row r="586" spans="1:8" customFormat="1">
      <c r="A586" s="636"/>
      <c r="B586" s="626"/>
      <c r="C586" s="637"/>
      <c r="D586" s="637"/>
      <c r="E586" s="638"/>
      <c r="F586" s="115"/>
      <c r="G586" s="639"/>
      <c r="H586" s="640"/>
    </row>
    <row r="587" spans="1:8" customFormat="1" ht="13" thickBot="1">
      <c r="A587" s="321"/>
      <c r="B587" s="469"/>
      <c r="C587" s="469"/>
      <c r="D587" s="469"/>
      <c r="E587" s="469"/>
      <c r="F587" s="551">
        <f>SUM(F575:F586)</f>
        <v>0</v>
      </c>
      <c r="G587" s="469"/>
      <c r="H587" s="469"/>
    </row>
    <row r="588" spans="1:8" customFormat="1" ht="13" thickTop="1">
      <c r="A588" s="514"/>
      <c r="B588" s="514"/>
      <c r="C588" s="514"/>
      <c r="D588" s="514"/>
      <c r="E588" s="514"/>
      <c r="F588" s="514"/>
      <c r="G588" s="514"/>
      <c r="H588" s="515"/>
    </row>
    <row r="589" spans="1:8" customFormat="1" ht="15.5">
      <c r="A589" s="976" t="s">
        <v>512</v>
      </c>
      <c r="B589" s="976"/>
      <c r="C589" s="976"/>
      <c r="D589" s="976"/>
      <c r="E589" s="976"/>
      <c r="F589" s="976"/>
      <c r="G589" s="976"/>
      <c r="H589" s="976"/>
    </row>
    <row r="590" spans="1:8" customFormat="1" ht="13">
      <c r="A590" s="977" t="s">
        <v>513</v>
      </c>
      <c r="B590" s="977"/>
      <c r="C590" s="977"/>
      <c r="D590" s="977"/>
      <c r="E590" s="977"/>
      <c r="F590" s="977"/>
      <c r="G590" s="977"/>
      <c r="H590" s="977"/>
    </row>
    <row r="591" spans="1:8" customFormat="1" ht="13">
      <c r="A591" s="977" t="s">
        <v>514</v>
      </c>
      <c r="B591" s="977"/>
      <c r="C591" s="977"/>
      <c r="D591" s="977"/>
      <c r="E591" s="977"/>
      <c r="F591" s="977"/>
      <c r="G591" s="977"/>
      <c r="H591" s="977"/>
    </row>
    <row r="592" spans="1:8" customFormat="1" ht="13">
      <c r="A592" s="595"/>
      <c r="B592" s="595"/>
      <c r="C592" s="595"/>
      <c r="D592" s="595"/>
      <c r="E592" s="595"/>
      <c r="F592" s="595"/>
      <c r="G592" s="595"/>
      <c r="H592" s="595"/>
    </row>
    <row r="593" spans="1:8" customFormat="1" ht="13">
      <c r="A593" s="595"/>
      <c r="B593" s="595"/>
      <c r="C593" s="595"/>
      <c r="D593" s="595"/>
      <c r="E593" s="595"/>
      <c r="F593" s="595"/>
      <c r="G593" s="595"/>
      <c r="H593" s="595"/>
    </row>
    <row r="594" spans="1:8" customFormat="1" ht="13">
      <c r="A594" s="595"/>
      <c r="B594" s="595"/>
      <c r="C594" s="595"/>
      <c r="D594" s="595"/>
      <c r="E594" s="595"/>
      <c r="F594" s="595"/>
      <c r="G594" s="595"/>
      <c r="H594" s="595"/>
    </row>
    <row r="595" spans="1:8" customFormat="1" ht="13.5" customHeight="1">
      <c r="A595" s="595"/>
      <c r="B595" s="595"/>
      <c r="C595" s="595"/>
      <c r="D595" s="595"/>
      <c r="E595" s="595"/>
      <c r="F595" s="595"/>
      <c r="G595" s="595"/>
      <c r="H595" s="595"/>
    </row>
    <row r="596" spans="1:8" customFormat="1" ht="13.5" customHeight="1">
      <c r="A596" s="595" t="s">
        <v>515</v>
      </c>
      <c r="B596" s="595"/>
      <c r="C596" s="595"/>
      <c r="D596" s="595"/>
      <c r="E596" s="595"/>
      <c r="F596" s="595"/>
      <c r="G596" s="595"/>
      <c r="H596" s="595"/>
    </row>
    <row r="597" spans="1:8" customFormat="1" ht="13">
      <c r="A597" s="595"/>
      <c r="B597" s="595"/>
      <c r="C597" s="595"/>
      <c r="D597" s="595"/>
      <c r="E597" s="595"/>
      <c r="F597" s="595"/>
      <c r="G597" s="978"/>
      <c r="H597" s="978"/>
    </row>
    <row r="598" spans="1:8" customFormat="1" ht="13">
      <c r="A598" s="597" t="s">
        <v>516</v>
      </c>
      <c r="B598" s="597"/>
      <c r="C598" s="597"/>
      <c r="D598" s="597"/>
      <c r="E598" s="597"/>
      <c r="F598" s="597"/>
      <c r="G598" s="597"/>
      <c r="H598" s="598" t="s">
        <v>249</v>
      </c>
    </row>
    <row r="599" spans="1:8" customFormat="1" ht="13">
      <c r="A599" s="693"/>
      <c r="B599" s="693"/>
      <c r="C599" s="693"/>
      <c r="D599" s="693"/>
      <c r="E599" s="693"/>
      <c r="F599" s="693"/>
      <c r="G599" s="693"/>
      <c r="H599" s="693"/>
    </row>
    <row r="600" spans="1:8" customFormat="1" ht="13">
      <c r="A600" s="597" t="s">
        <v>517</v>
      </c>
      <c r="B600" s="597"/>
      <c r="C600" s="597"/>
      <c r="D600" s="597"/>
      <c r="E600" s="597"/>
      <c r="F600" s="597"/>
      <c r="G600" s="599"/>
      <c r="H600" s="597"/>
    </row>
    <row r="601" spans="1:8" customFormat="1" ht="13">
      <c r="A601" s="596"/>
      <c r="B601" s="596"/>
      <c r="C601" s="596"/>
      <c r="D601" s="596"/>
      <c r="E601" s="596"/>
      <c r="F601" s="596"/>
      <c r="G601" s="596"/>
      <c r="H601" s="596"/>
    </row>
    <row r="602" spans="1:8" customFormat="1" ht="13">
      <c r="A602" s="644" t="s">
        <v>518</v>
      </c>
      <c r="B602" s="596"/>
      <c r="C602" s="596"/>
      <c r="D602" s="596"/>
      <c r="E602" s="596"/>
      <c r="F602" s="596"/>
      <c r="G602" s="596"/>
      <c r="H602" s="596"/>
    </row>
    <row r="603" spans="1:8" customFormat="1" ht="13">
      <c r="A603" s="596"/>
      <c r="B603" s="596"/>
      <c r="C603" s="596"/>
      <c r="D603" s="596"/>
      <c r="E603" s="596"/>
      <c r="F603" s="596"/>
      <c r="G603" s="596"/>
      <c r="H603" s="596"/>
    </row>
    <row r="604" spans="1:8" customFormat="1" ht="13">
      <c r="A604" s="596"/>
      <c r="B604" s="596"/>
      <c r="C604" s="596"/>
      <c r="D604" s="596"/>
      <c r="E604" s="596"/>
      <c r="F604" s="596"/>
      <c r="G604" s="596"/>
      <c r="H604" s="596"/>
    </row>
    <row r="605" spans="1:8" customFormat="1" ht="13">
      <c r="A605" s="597" t="s">
        <v>519</v>
      </c>
      <c r="B605" s="597"/>
      <c r="C605" s="597"/>
      <c r="D605" s="597"/>
      <c r="E605" s="597"/>
      <c r="F605" s="597"/>
      <c r="G605" s="597"/>
      <c r="H605" s="598" t="s">
        <v>249</v>
      </c>
    </row>
    <row r="606" spans="1:8" customFormat="1" ht="13">
      <c r="A606" s="847" t="s">
        <v>77</v>
      </c>
      <c r="B606" s="369"/>
      <c r="C606" s="369"/>
      <c r="D606" s="369"/>
      <c r="E606" s="369"/>
      <c r="F606" s="369"/>
      <c r="G606" s="369"/>
      <c r="H606" s="147"/>
    </row>
    <row r="607" spans="1:8" customFormat="1" ht="13">
      <c r="A607" s="121" t="s">
        <v>495</v>
      </c>
      <c r="B607" s="148"/>
      <c r="C607" s="148"/>
      <c r="D607" s="148"/>
      <c r="E607" s="148"/>
      <c r="F607" s="148"/>
      <c r="G607" s="148"/>
      <c r="H607" s="147"/>
    </row>
    <row r="608" spans="1:8" customFormat="1" ht="13">
      <c r="A608" s="148"/>
      <c r="B608" s="148"/>
      <c r="C608" s="148"/>
      <c r="D608" s="148"/>
      <c r="E608" s="148"/>
      <c r="F608" s="148"/>
      <c r="G608" s="148"/>
      <c r="H608" s="52"/>
    </row>
    <row r="609" spans="1:8" customFormat="1" ht="13">
      <c r="A609" s="132" t="s">
        <v>262</v>
      </c>
      <c r="B609" s="827">
        <f>+'Sch II OE FINAL'!F609</f>
        <v>0</v>
      </c>
      <c r="C609" s="828" t="s">
        <v>264</v>
      </c>
      <c r="D609" s="812">
        <f>+'Sch II OE FINAL'!F610</f>
        <v>0</v>
      </c>
      <c r="E609" s="466" t="s">
        <v>265</v>
      </c>
      <c r="F609" s="983">
        <f>+'Sch II OE FINAL'!L610</f>
        <v>0</v>
      </c>
      <c r="G609" s="984"/>
      <c r="H609" s="621"/>
    </row>
    <row r="610" spans="1:8" customFormat="1" ht="13">
      <c r="A610" s="132" t="s">
        <v>496</v>
      </c>
      <c r="B610" s="809">
        <f>+'Sch II OE FINAL'!H613</f>
        <v>0</v>
      </c>
      <c r="C610" s="829" t="s">
        <v>497</v>
      </c>
      <c r="D610" s="809">
        <f>+'Sch II OE FINAL'!H614</f>
        <v>0</v>
      </c>
      <c r="E610" s="465" t="s">
        <v>498</v>
      </c>
      <c r="F610" s="985">
        <f>+'SUD Units &amp; Cost Center Data'!G611</f>
        <v>0</v>
      </c>
      <c r="G610" s="985"/>
      <c r="H610" s="621"/>
    </row>
    <row r="611" spans="1:8" customFormat="1" ht="13">
      <c r="A611" s="620" t="s">
        <v>263</v>
      </c>
      <c r="B611" s="810">
        <f>+'Sch II OE FINAL'!L609</f>
        <v>0</v>
      </c>
      <c r="C611" s="828" t="s">
        <v>499</v>
      </c>
      <c r="D611" s="811">
        <f>+AAR!E616</f>
        <v>0</v>
      </c>
      <c r="E611" s="467" t="s">
        <v>335</v>
      </c>
      <c r="F611" s="984">
        <f>+'SUD Units &amp; Cost Center Data'!K611</f>
        <v>0</v>
      </c>
      <c r="G611" s="984"/>
      <c r="H611" s="621"/>
    </row>
    <row r="612" spans="1:8" customFormat="1" ht="13">
      <c r="A612" s="620"/>
      <c r="B612" s="430"/>
      <c r="C612" s="430"/>
      <c r="D612" s="430"/>
      <c r="E612" s="430"/>
      <c r="F612" s="430"/>
      <c r="G612" s="430"/>
      <c r="H612" s="1"/>
    </row>
    <row r="613" spans="1:8" customFormat="1" ht="3.75" customHeight="1" thickBot="1">
      <c r="A613" s="132"/>
      <c r="B613" s="986"/>
      <c r="C613" s="986"/>
      <c r="D613" s="986"/>
      <c r="E613" s="986"/>
      <c r="F613" s="986"/>
      <c r="G613" s="986"/>
      <c r="H613" s="986"/>
    </row>
    <row r="614" spans="1:8" customFormat="1" ht="13" hidden="1" thickBot="1">
      <c r="A614" s="1"/>
      <c r="B614" s="986"/>
      <c r="C614" s="986"/>
      <c r="D614" s="986"/>
      <c r="E614" s="986"/>
      <c r="F614" s="986"/>
      <c r="G614" s="986"/>
      <c r="H614" s="986"/>
    </row>
    <row r="615" spans="1:8" customFormat="1" ht="13.5" hidden="1" thickBot="1">
      <c r="A615" s="468"/>
      <c r="B615" s="1"/>
      <c r="C615" s="1"/>
      <c r="D615" s="1"/>
      <c r="E615" s="1"/>
      <c r="F615" s="1"/>
      <c r="G615" s="1"/>
      <c r="H615" s="1"/>
    </row>
    <row r="616" spans="1:8" customFormat="1" ht="13" thickTop="1">
      <c r="A616" s="974" t="s">
        <v>500</v>
      </c>
      <c r="B616" s="975"/>
      <c r="C616" s="975"/>
      <c r="D616" s="975"/>
      <c r="E616" s="975"/>
      <c r="F616" s="981" t="s">
        <v>520</v>
      </c>
      <c r="G616" s="979" t="s">
        <v>502</v>
      </c>
      <c r="H616" s="980"/>
    </row>
    <row r="617" spans="1:8" customFormat="1">
      <c r="A617" s="464" t="s">
        <v>503</v>
      </c>
      <c r="B617" s="463" t="s">
        <v>504</v>
      </c>
      <c r="C617" s="463" t="s">
        <v>505</v>
      </c>
      <c r="D617" s="463" t="s">
        <v>506</v>
      </c>
      <c r="E617" s="622" t="s">
        <v>507</v>
      </c>
      <c r="F617" s="982"/>
      <c r="G617" s="623" t="s">
        <v>508</v>
      </c>
      <c r="H617" s="624" t="s">
        <v>509</v>
      </c>
    </row>
    <row r="618" spans="1:8" customFormat="1">
      <c r="A618" s="625"/>
      <c r="B618" s="626"/>
      <c r="C618" s="627"/>
      <c r="D618" s="627"/>
      <c r="E618" s="628"/>
      <c r="F618" s="113"/>
      <c r="G618" s="629"/>
      <c r="H618" s="630"/>
    </row>
    <row r="619" spans="1:8" customFormat="1">
      <c r="A619" s="631"/>
      <c r="B619" s="626"/>
      <c r="C619" s="627"/>
      <c r="D619" s="627"/>
      <c r="E619" s="628"/>
      <c r="F619" s="115"/>
      <c r="G619" s="629"/>
      <c r="H619" s="630"/>
    </row>
    <row r="620" spans="1:8" customFormat="1">
      <c r="A620" s="631"/>
      <c r="B620" s="626"/>
      <c r="C620" s="627"/>
      <c r="D620" s="627"/>
      <c r="E620" s="628"/>
      <c r="F620" s="115"/>
      <c r="G620" s="629"/>
      <c r="H620" s="630"/>
    </row>
    <row r="621" spans="1:8" customFormat="1">
      <c r="A621" s="631"/>
      <c r="B621" s="626"/>
      <c r="C621" s="627"/>
      <c r="D621" s="627"/>
      <c r="E621" s="628"/>
      <c r="F621" s="115"/>
      <c r="G621" s="629"/>
      <c r="H621" s="630"/>
    </row>
    <row r="622" spans="1:8" customFormat="1">
      <c r="A622" s="631"/>
      <c r="B622" s="626"/>
      <c r="C622" s="627"/>
      <c r="D622" s="627"/>
      <c r="E622" s="628"/>
      <c r="F622" s="115"/>
      <c r="G622" s="629"/>
      <c r="H622" s="630"/>
    </row>
    <row r="623" spans="1:8" customFormat="1">
      <c r="A623" s="631"/>
      <c r="B623" s="626"/>
      <c r="C623" s="632"/>
      <c r="D623" s="632"/>
      <c r="E623" s="633"/>
      <c r="F623" s="115"/>
      <c r="G623" s="634"/>
      <c r="H623" s="635"/>
    </row>
    <row r="624" spans="1:8" customFormat="1">
      <c r="A624" s="631"/>
      <c r="B624" s="626"/>
      <c r="C624" s="632"/>
      <c r="D624" s="632"/>
      <c r="E624" s="633"/>
      <c r="F624" s="115"/>
      <c r="G624" s="634"/>
      <c r="H624" s="635"/>
    </row>
    <row r="625" spans="1:8" customFormat="1">
      <c r="A625" s="631"/>
      <c r="B625" s="626"/>
      <c r="C625" s="627"/>
      <c r="D625" s="627"/>
      <c r="E625" s="628"/>
      <c r="F625" s="115"/>
      <c r="G625" s="629"/>
      <c r="H625" s="630"/>
    </row>
    <row r="626" spans="1:8" customFormat="1">
      <c r="A626" s="636"/>
      <c r="B626" s="626"/>
      <c r="C626" s="637"/>
      <c r="D626" s="637"/>
      <c r="E626" s="638"/>
      <c r="F626" s="115"/>
      <c r="G626" s="639"/>
      <c r="H626" s="640"/>
    </row>
    <row r="627" spans="1:8" customFormat="1" ht="13" thickBot="1">
      <c r="A627" s="321"/>
      <c r="B627" s="469"/>
      <c r="C627" s="469"/>
      <c r="D627" s="469"/>
      <c r="E627" s="469"/>
      <c r="F627" s="551"/>
      <c r="G627" s="469"/>
      <c r="H627" s="469"/>
    </row>
    <row r="628" spans="1:8" customFormat="1" ht="13" thickTop="1">
      <c r="A628" s="974" t="s">
        <v>510</v>
      </c>
      <c r="B628" s="975"/>
      <c r="C628" s="975"/>
      <c r="D628" s="975"/>
      <c r="E628" s="975"/>
      <c r="F628" s="981" t="s">
        <v>520</v>
      </c>
      <c r="G628" s="979" t="s">
        <v>502</v>
      </c>
      <c r="H628" s="980"/>
    </row>
    <row r="629" spans="1:8" customFormat="1" ht="25.5" customHeight="1">
      <c r="A629" s="464" t="s">
        <v>503</v>
      </c>
      <c r="B629" s="463" t="s">
        <v>504</v>
      </c>
      <c r="C629" s="463" t="s">
        <v>505</v>
      </c>
      <c r="D629" s="463" t="s">
        <v>506</v>
      </c>
      <c r="E629" s="622" t="s">
        <v>507</v>
      </c>
      <c r="F629" s="982"/>
      <c r="G629" s="623" t="s">
        <v>508</v>
      </c>
      <c r="H629" s="624" t="s">
        <v>509</v>
      </c>
    </row>
    <row r="630" spans="1:8" customFormat="1">
      <c r="A630" s="625"/>
      <c r="B630" s="641"/>
      <c r="C630" s="627"/>
      <c r="D630" s="627"/>
      <c r="E630" s="628"/>
      <c r="F630" s="113"/>
      <c r="G630" s="629"/>
      <c r="H630" s="630"/>
    </row>
    <row r="631" spans="1:8" customFormat="1">
      <c r="A631" s="642"/>
      <c r="B631" s="626"/>
      <c r="C631" s="627"/>
      <c r="D631" s="627"/>
      <c r="E631" s="628"/>
      <c r="F631" s="113"/>
      <c r="G631" s="629"/>
      <c r="H631" s="630"/>
    </row>
    <row r="632" spans="1:8" customFormat="1">
      <c r="A632" s="642"/>
      <c r="B632" s="626"/>
      <c r="C632" s="627"/>
      <c r="D632" s="627"/>
      <c r="E632" s="628"/>
      <c r="F632" s="113"/>
      <c r="G632" s="629"/>
      <c r="H632" s="630"/>
    </row>
    <row r="633" spans="1:8" customFormat="1">
      <c r="A633" s="642"/>
      <c r="B633" s="626"/>
      <c r="C633" s="627"/>
      <c r="D633" s="627"/>
      <c r="E633" s="628"/>
      <c r="F633" s="113"/>
      <c r="G633" s="629"/>
      <c r="H633" s="630"/>
    </row>
    <row r="634" spans="1:8" customFormat="1">
      <c r="A634" s="642"/>
      <c r="B634" s="626"/>
      <c r="C634" s="627"/>
      <c r="D634" s="627"/>
      <c r="E634" s="628"/>
      <c r="F634" s="113"/>
      <c r="G634" s="629"/>
      <c r="H634" s="630"/>
    </row>
    <row r="635" spans="1:8" customFormat="1">
      <c r="A635" s="642"/>
      <c r="B635" s="626"/>
      <c r="C635" s="627"/>
      <c r="D635" s="627"/>
      <c r="E635" s="628"/>
      <c r="F635" s="113"/>
      <c r="G635" s="629"/>
      <c r="H635" s="630"/>
    </row>
    <row r="636" spans="1:8" customFormat="1">
      <c r="A636" s="643"/>
      <c r="B636" s="627"/>
      <c r="C636" s="627"/>
      <c r="D636" s="627"/>
      <c r="E636" s="628"/>
      <c r="F636" s="113"/>
      <c r="G636" s="629"/>
      <c r="H636" s="630"/>
    </row>
    <row r="637" spans="1:8" customFormat="1">
      <c r="A637" s="643"/>
      <c r="B637" s="632"/>
      <c r="C637" s="627"/>
      <c r="D637" s="627"/>
      <c r="E637" s="628"/>
      <c r="F637" s="113"/>
      <c r="G637" s="629"/>
      <c r="H637" s="630"/>
    </row>
    <row r="638" spans="1:8" customFormat="1">
      <c r="A638" s="642"/>
      <c r="B638" s="626"/>
      <c r="C638" s="627"/>
      <c r="D638" s="627"/>
      <c r="E638" s="628"/>
      <c r="F638" s="113"/>
      <c r="G638" s="629"/>
      <c r="H638" s="630"/>
    </row>
    <row r="639" spans="1:8" customFormat="1">
      <c r="A639" s="642"/>
      <c r="B639" s="626"/>
      <c r="C639" s="627"/>
      <c r="D639" s="627"/>
      <c r="E639" s="628"/>
      <c r="F639" s="113"/>
      <c r="G639" s="629"/>
      <c r="H639" s="630"/>
    </row>
    <row r="640" spans="1:8" customFormat="1">
      <c r="A640" s="631"/>
      <c r="B640" s="626"/>
      <c r="C640" s="627"/>
      <c r="D640" s="627"/>
      <c r="E640" s="628"/>
      <c r="F640" s="115"/>
      <c r="G640" s="629"/>
      <c r="H640" s="630"/>
    </row>
    <row r="641" spans="1:8" customFormat="1">
      <c r="A641" s="636"/>
      <c r="B641" s="626"/>
      <c r="C641" s="637"/>
      <c r="D641" s="637"/>
      <c r="E641" s="638"/>
      <c r="F641" s="115"/>
      <c r="G641" s="639"/>
      <c r="H641" s="640"/>
    </row>
    <row r="642" spans="1:8" customFormat="1" ht="13" thickBot="1">
      <c r="A642" s="321"/>
      <c r="B642" s="469"/>
      <c r="C642" s="469"/>
      <c r="D642" s="469"/>
      <c r="E642" s="469"/>
      <c r="F642" s="551">
        <f>SUM(F630:F641)</f>
        <v>0</v>
      </c>
      <c r="G642" s="469"/>
      <c r="H642" s="469"/>
    </row>
    <row r="643" spans="1:8" customFormat="1" ht="13" thickTop="1">
      <c r="A643" s="514"/>
      <c r="B643" s="514"/>
      <c r="C643" s="514"/>
      <c r="D643" s="514"/>
      <c r="E643" s="514"/>
      <c r="F643" s="514"/>
      <c r="G643" s="514"/>
      <c r="H643" s="515"/>
    </row>
    <row r="644" spans="1:8" customFormat="1" ht="15.5">
      <c r="A644" s="976" t="s">
        <v>512</v>
      </c>
      <c r="B644" s="976"/>
      <c r="C644" s="976"/>
      <c r="D644" s="976"/>
      <c r="E644" s="976"/>
      <c r="F644" s="976"/>
      <c r="G644" s="976"/>
      <c r="H644" s="976"/>
    </row>
    <row r="645" spans="1:8" customFormat="1" ht="13">
      <c r="A645" s="977" t="s">
        <v>513</v>
      </c>
      <c r="B645" s="977"/>
      <c r="C645" s="977"/>
      <c r="D645" s="977"/>
      <c r="E645" s="977"/>
      <c r="F645" s="977"/>
      <c r="G645" s="977"/>
      <c r="H645" s="977"/>
    </row>
    <row r="646" spans="1:8" customFormat="1" ht="13">
      <c r="A646" s="977" t="s">
        <v>514</v>
      </c>
      <c r="B646" s="977"/>
      <c r="C646" s="977"/>
      <c r="D646" s="977"/>
      <c r="E646" s="977"/>
      <c r="F646" s="977"/>
      <c r="G646" s="977"/>
      <c r="H646" s="977"/>
    </row>
    <row r="647" spans="1:8" customFormat="1" ht="13">
      <c r="A647" s="595"/>
      <c r="B647" s="595"/>
      <c r="C647" s="595"/>
      <c r="D647" s="595"/>
      <c r="E647" s="595"/>
      <c r="F647" s="595"/>
      <c r="G647" s="595"/>
      <c r="H647" s="595"/>
    </row>
    <row r="648" spans="1:8" customFormat="1" ht="13">
      <c r="A648" s="595"/>
      <c r="B648" s="595"/>
      <c r="C648" s="595"/>
      <c r="D648" s="595"/>
      <c r="E648" s="595"/>
      <c r="F648" s="595"/>
      <c r="G648" s="595"/>
      <c r="H648" s="595"/>
    </row>
    <row r="649" spans="1:8" customFormat="1" ht="13">
      <c r="A649" s="595"/>
      <c r="B649" s="595"/>
      <c r="C649" s="595"/>
      <c r="D649" s="595"/>
      <c r="E649" s="595"/>
      <c r="F649" s="595"/>
      <c r="G649" s="595"/>
      <c r="H649" s="595"/>
    </row>
    <row r="650" spans="1:8" customFormat="1" ht="13.5" customHeight="1">
      <c r="A650" s="595"/>
      <c r="B650" s="595"/>
      <c r="C650" s="595"/>
      <c r="D650" s="595"/>
      <c r="E650" s="595"/>
      <c r="F650" s="595"/>
      <c r="G650" s="595"/>
      <c r="H650" s="595"/>
    </row>
    <row r="651" spans="1:8" customFormat="1" ht="13.5" customHeight="1">
      <c r="A651" s="595" t="s">
        <v>515</v>
      </c>
      <c r="B651" s="595"/>
      <c r="C651" s="595"/>
      <c r="D651" s="595"/>
      <c r="E651" s="595"/>
      <c r="F651" s="595"/>
      <c r="G651" s="595"/>
      <c r="H651" s="595"/>
    </row>
    <row r="652" spans="1:8" customFormat="1" ht="13">
      <c r="A652" s="595"/>
      <c r="B652" s="595"/>
      <c r="C652" s="595"/>
      <c r="D652" s="595"/>
      <c r="E652" s="595"/>
      <c r="F652" s="595"/>
      <c r="G652" s="978"/>
      <c r="H652" s="978"/>
    </row>
    <row r="653" spans="1:8" customFormat="1" ht="13">
      <c r="A653" s="597" t="s">
        <v>516</v>
      </c>
      <c r="B653" s="597"/>
      <c r="C653" s="597"/>
      <c r="D653" s="597"/>
      <c r="E653" s="597"/>
      <c r="F653" s="597"/>
      <c r="G653" s="597"/>
      <c r="H653" s="598" t="s">
        <v>249</v>
      </c>
    </row>
    <row r="654" spans="1:8" customFormat="1" ht="13">
      <c r="A654" s="693"/>
      <c r="B654" s="693"/>
      <c r="C654" s="693"/>
      <c r="D654" s="693"/>
      <c r="E654" s="693"/>
      <c r="F654" s="693"/>
      <c r="G654" s="693"/>
      <c r="H654" s="693"/>
    </row>
    <row r="655" spans="1:8" customFormat="1" ht="13">
      <c r="A655" s="597" t="s">
        <v>517</v>
      </c>
      <c r="B655" s="597"/>
      <c r="C655" s="597"/>
      <c r="D655" s="597"/>
      <c r="E655" s="597"/>
      <c r="F655" s="597"/>
      <c r="G655" s="599"/>
      <c r="H655" s="597"/>
    </row>
    <row r="656" spans="1:8" customFormat="1" ht="13">
      <c r="A656" s="596"/>
      <c r="B656" s="596"/>
      <c r="C656" s="596"/>
      <c r="D656" s="596"/>
      <c r="E656" s="596"/>
      <c r="F656" s="596"/>
      <c r="G656" s="596"/>
      <c r="H656" s="596"/>
    </row>
    <row r="657" spans="1:8" customFormat="1" ht="13">
      <c r="A657" s="644" t="s">
        <v>518</v>
      </c>
      <c r="B657" s="596"/>
      <c r="C657" s="596"/>
      <c r="D657" s="596"/>
      <c r="E657" s="596"/>
      <c r="F657" s="596"/>
      <c r="G657" s="596"/>
      <c r="H657" s="596"/>
    </row>
    <row r="658" spans="1:8" customFormat="1" ht="13">
      <c r="A658" s="596"/>
      <c r="B658" s="596"/>
      <c r="C658" s="596"/>
      <c r="D658" s="596"/>
      <c r="E658" s="596"/>
      <c r="F658" s="596"/>
      <c r="G658" s="596"/>
      <c r="H658" s="596"/>
    </row>
    <row r="659" spans="1:8" customFormat="1" ht="13">
      <c r="A659" s="596"/>
      <c r="B659" s="596"/>
      <c r="C659" s="596"/>
      <c r="D659" s="596"/>
      <c r="E659" s="596"/>
      <c r="F659" s="596"/>
      <c r="G659" s="596"/>
      <c r="H659" s="596"/>
    </row>
    <row r="660" spans="1:8" customFormat="1" ht="13">
      <c r="A660" s="597" t="s">
        <v>519</v>
      </c>
      <c r="B660" s="597"/>
      <c r="C660" s="597"/>
      <c r="D660" s="597"/>
      <c r="E660" s="597"/>
      <c r="F660" s="597"/>
      <c r="G660" s="597"/>
      <c r="H660" s="598" t="s">
        <v>249</v>
      </c>
    </row>
    <row r="661" spans="1:8" customFormat="1" ht="13">
      <c r="A661" s="847" t="s">
        <v>77</v>
      </c>
      <c r="B661" s="369"/>
      <c r="C661" s="369"/>
      <c r="D661" s="369"/>
      <c r="E661" s="369"/>
      <c r="F661" s="369"/>
      <c r="G661" s="369"/>
      <c r="H661" s="147"/>
    </row>
    <row r="662" spans="1:8" customFormat="1" ht="13">
      <c r="A662" s="121" t="s">
        <v>495</v>
      </c>
      <c r="B662" s="148"/>
      <c r="C662" s="148"/>
      <c r="D662" s="148"/>
      <c r="E662" s="148"/>
      <c r="F662" s="148"/>
      <c r="G662" s="148"/>
      <c r="H662" s="147"/>
    </row>
    <row r="663" spans="1:8" customFormat="1" ht="13">
      <c r="A663" s="148"/>
      <c r="B663" s="148"/>
      <c r="C663" s="148"/>
      <c r="D663" s="148"/>
      <c r="E663" s="148"/>
      <c r="F663" s="148"/>
      <c r="G663" s="148"/>
      <c r="H663" s="52"/>
    </row>
    <row r="664" spans="1:8" customFormat="1" ht="13">
      <c r="A664" s="132" t="s">
        <v>262</v>
      </c>
      <c r="B664" s="827">
        <f>+'Sch II OE FINAL'!F664</f>
        <v>0</v>
      </c>
      <c r="C664" s="828" t="s">
        <v>264</v>
      </c>
      <c r="D664" s="812">
        <f>+'Sch II OE FINAL'!F665</f>
        <v>0</v>
      </c>
      <c r="E664" s="466" t="s">
        <v>265</v>
      </c>
      <c r="F664" s="983">
        <f>+'Sch II OE FINAL'!L665</f>
        <v>0</v>
      </c>
      <c r="G664" s="984"/>
      <c r="H664" s="621"/>
    </row>
    <row r="665" spans="1:8" customFormat="1" ht="13">
      <c r="A665" s="132" t="s">
        <v>496</v>
      </c>
      <c r="B665" s="809">
        <f>+'Sch II OE FINAL'!H668</f>
        <v>0</v>
      </c>
      <c r="C665" s="829" t="s">
        <v>497</v>
      </c>
      <c r="D665" s="809">
        <f>+'Sch II OE FINAL'!H669</f>
        <v>0</v>
      </c>
      <c r="E665" s="465" t="s">
        <v>498</v>
      </c>
      <c r="F665" s="985">
        <f>+'SUD Units &amp; Cost Center Data'!G666</f>
        <v>0</v>
      </c>
      <c r="G665" s="985"/>
      <c r="H665" s="621"/>
    </row>
    <row r="666" spans="1:8" customFormat="1" ht="13">
      <c r="A666" s="620" t="s">
        <v>263</v>
      </c>
      <c r="B666" s="810">
        <f>+'Sch II OE FINAL'!L664</f>
        <v>0</v>
      </c>
      <c r="C666" s="828" t="s">
        <v>499</v>
      </c>
      <c r="D666" s="811">
        <f>+AAR!E671</f>
        <v>0</v>
      </c>
      <c r="E666" s="467" t="s">
        <v>335</v>
      </c>
      <c r="F666" s="984">
        <f>+'SUD Units &amp; Cost Center Data'!K666</f>
        <v>0</v>
      </c>
      <c r="G666" s="984"/>
      <c r="H666" s="621"/>
    </row>
    <row r="667" spans="1:8" customFormat="1" ht="13">
      <c r="A667" s="620"/>
      <c r="B667" s="430"/>
      <c r="C667" s="430"/>
      <c r="D667" s="430"/>
      <c r="E667" s="430"/>
      <c r="F667" s="430"/>
      <c r="G667" s="430"/>
      <c r="H667" s="1"/>
    </row>
    <row r="668" spans="1:8" customFormat="1" ht="3.75" customHeight="1" thickBot="1">
      <c r="A668" s="132"/>
      <c r="B668" s="986"/>
      <c r="C668" s="986"/>
      <c r="D668" s="986"/>
      <c r="E668" s="986"/>
      <c r="F668" s="986"/>
      <c r="G668" s="986"/>
      <c r="H668" s="986"/>
    </row>
    <row r="669" spans="1:8" customFormat="1" ht="13" hidden="1" thickBot="1">
      <c r="A669" s="1"/>
      <c r="B669" s="986"/>
      <c r="C669" s="986"/>
      <c r="D669" s="986"/>
      <c r="E669" s="986"/>
      <c r="F669" s="986"/>
      <c r="G669" s="986"/>
      <c r="H669" s="986"/>
    </row>
    <row r="670" spans="1:8" customFormat="1" ht="13.5" hidden="1" thickBot="1">
      <c r="A670" s="468"/>
      <c r="B670" s="1"/>
      <c r="C670" s="1"/>
      <c r="D670" s="1"/>
      <c r="E670" s="1"/>
      <c r="F670" s="1"/>
      <c r="G670" s="1"/>
      <c r="H670" s="1"/>
    </row>
    <row r="671" spans="1:8" customFormat="1" ht="13" thickTop="1">
      <c r="A671" s="974" t="s">
        <v>500</v>
      </c>
      <c r="B671" s="975"/>
      <c r="C671" s="975"/>
      <c r="D671" s="975"/>
      <c r="E671" s="975"/>
      <c r="F671" s="981" t="s">
        <v>520</v>
      </c>
      <c r="G671" s="979" t="s">
        <v>502</v>
      </c>
      <c r="H671" s="980"/>
    </row>
    <row r="672" spans="1:8" customFormat="1">
      <c r="A672" s="464" t="s">
        <v>503</v>
      </c>
      <c r="B672" s="463" t="s">
        <v>504</v>
      </c>
      <c r="C672" s="463" t="s">
        <v>505</v>
      </c>
      <c r="D672" s="463" t="s">
        <v>506</v>
      </c>
      <c r="E672" s="622" t="s">
        <v>507</v>
      </c>
      <c r="F672" s="982"/>
      <c r="G672" s="623" t="s">
        <v>508</v>
      </c>
      <c r="H672" s="624" t="s">
        <v>509</v>
      </c>
    </row>
    <row r="673" spans="1:8" customFormat="1">
      <c r="A673" s="625"/>
      <c r="B673" s="626"/>
      <c r="C673" s="627"/>
      <c r="D673" s="627"/>
      <c r="E673" s="628"/>
      <c r="F673" s="113"/>
      <c r="G673" s="629"/>
      <c r="H673" s="630"/>
    </row>
    <row r="674" spans="1:8" customFormat="1">
      <c r="A674" s="631"/>
      <c r="B674" s="626"/>
      <c r="C674" s="627"/>
      <c r="D674" s="627"/>
      <c r="E674" s="628"/>
      <c r="F674" s="115"/>
      <c r="G674" s="629"/>
      <c r="H674" s="630"/>
    </row>
    <row r="675" spans="1:8" customFormat="1">
      <c r="A675" s="631"/>
      <c r="B675" s="626"/>
      <c r="C675" s="627"/>
      <c r="D675" s="627"/>
      <c r="E675" s="628"/>
      <c r="F675" s="115"/>
      <c r="G675" s="629"/>
      <c r="H675" s="630"/>
    </row>
    <row r="676" spans="1:8" customFormat="1">
      <c r="A676" s="631"/>
      <c r="B676" s="626"/>
      <c r="C676" s="627"/>
      <c r="D676" s="627"/>
      <c r="E676" s="628"/>
      <c r="F676" s="115"/>
      <c r="G676" s="629"/>
      <c r="H676" s="630"/>
    </row>
    <row r="677" spans="1:8" customFormat="1">
      <c r="A677" s="631"/>
      <c r="B677" s="626"/>
      <c r="C677" s="627"/>
      <c r="D677" s="627"/>
      <c r="E677" s="628"/>
      <c r="F677" s="115"/>
      <c r="G677" s="629"/>
      <c r="H677" s="630"/>
    </row>
    <row r="678" spans="1:8" customFormat="1">
      <c r="A678" s="631"/>
      <c r="B678" s="626"/>
      <c r="C678" s="632"/>
      <c r="D678" s="632"/>
      <c r="E678" s="633"/>
      <c r="F678" s="115"/>
      <c r="G678" s="634"/>
      <c r="H678" s="635"/>
    </row>
    <row r="679" spans="1:8" customFormat="1">
      <c r="A679" s="631"/>
      <c r="B679" s="626"/>
      <c r="C679" s="632"/>
      <c r="D679" s="632"/>
      <c r="E679" s="633"/>
      <c r="F679" s="115"/>
      <c r="G679" s="634"/>
      <c r="H679" s="635"/>
    </row>
    <row r="680" spans="1:8" customFormat="1">
      <c r="A680" s="631"/>
      <c r="B680" s="626"/>
      <c r="C680" s="627"/>
      <c r="D680" s="627"/>
      <c r="E680" s="628"/>
      <c r="F680" s="115"/>
      <c r="G680" s="629"/>
      <c r="H680" s="630"/>
    </row>
    <row r="681" spans="1:8" customFormat="1">
      <c r="A681" s="636"/>
      <c r="B681" s="626"/>
      <c r="C681" s="637"/>
      <c r="D681" s="637"/>
      <c r="E681" s="638"/>
      <c r="F681" s="115"/>
      <c r="G681" s="639"/>
      <c r="H681" s="640"/>
    </row>
    <row r="682" spans="1:8" customFormat="1" ht="13" thickBot="1">
      <c r="A682" s="321"/>
      <c r="B682" s="469"/>
      <c r="C682" s="469"/>
      <c r="D682" s="469"/>
      <c r="E682" s="469"/>
      <c r="F682" s="551"/>
      <c r="G682" s="469"/>
      <c r="H682" s="469"/>
    </row>
    <row r="683" spans="1:8" customFormat="1" ht="13" thickTop="1">
      <c r="A683" s="974" t="s">
        <v>510</v>
      </c>
      <c r="B683" s="975"/>
      <c r="C683" s="975"/>
      <c r="D683" s="975"/>
      <c r="E683" s="975"/>
      <c r="F683" s="981" t="s">
        <v>520</v>
      </c>
      <c r="G683" s="979" t="s">
        <v>502</v>
      </c>
      <c r="H683" s="980"/>
    </row>
    <row r="684" spans="1:8" customFormat="1" ht="25.5" customHeight="1">
      <c r="A684" s="464" t="s">
        <v>503</v>
      </c>
      <c r="B684" s="463" t="s">
        <v>504</v>
      </c>
      <c r="C684" s="463" t="s">
        <v>505</v>
      </c>
      <c r="D684" s="463" t="s">
        <v>506</v>
      </c>
      <c r="E684" s="622" t="s">
        <v>507</v>
      </c>
      <c r="F684" s="982"/>
      <c r="G684" s="623" t="s">
        <v>508</v>
      </c>
      <c r="H684" s="624" t="s">
        <v>509</v>
      </c>
    </row>
    <row r="685" spans="1:8" customFormat="1">
      <c r="A685" s="625"/>
      <c r="B685" s="641"/>
      <c r="C685" s="627"/>
      <c r="D685" s="627"/>
      <c r="E685" s="628"/>
      <c r="F685" s="113"/>
      <c r="G685" s="629"/>
      <c r="H685" s="630"/>
    </row>
    <row r="686" spans="1:8" customFormat="1">
      <c r="A686" s="642"/>
      <c r="B686" s="626"/>
      <c r="C686" s="627"/>
      <c r="D686" s="627"/>
      <c r="E686" s="628"/>
      <c r="F686" s="113"/>
      <c r="G686" s="629"/>
      <c r="H686" s="630"/>
    </row>
    <row r="687" spans="1:8" customFormat="1">
      <c r="A687" s="642"/>
      <c r="B687" s="626"/>
      <c r="C687" s="627"/>
      <c r="D687" s="627"/>
      <c r="E687" s="628"/>
      <c r="F687" s="113"/>
      <c r="G687" s="629"/>
      <c r="H687" s="630"/>
    </row>
    <row r="688" spans="1:8" customFormat="1">
      <c r="A688" s="642"/>
      <c r="B688" s="626"/>
      <c r="C688" s="627"/>
      <c r="D688" s="627"/>
      <c r="E688" s="628"/>
      <c r="F688" s="113"/>
      <c r="G688" s="629"/>
      <c r="H688" s="630"/>
    </row>
    <row r="689" spans="1:8" customFormat="1">
      <c r="A689" s="642"/>
      <c r="B689" s="626"/>
      <c r="C689" s="627"/>
      <c r="D689" s="627"/>
      <c r="E689" s="628"/>
      <c r="F689" s="113"/>
      <c r="G689" s="629"/>
      <c r="H689" s="630"/>
    </row>
    <row r="690" spans="1:8" customFormat="1">
      <c r="A690" s="642"/>
      <c r="B690" s="626"/>
      <c r="C690" s="627"/>
      <c r="D690" s="627"/>
      <c r="E690" s="628"/>
      <c r="F690" s="113"/>
      <c r="G690" s="629"/>
      <c r="H690" s="630"/>
    </row>
    <row r="691" spans="1:8" customFormat="1">
      <c r="A691" s="643"/>
      <c r="B691" s="627"/>
      <c r="C691" s="627"/>
      <c r="D691" s="627"/>
      <c r="E691" s="628"/>
      <c r="F691" s="113"/>
      <c r="G691" s="629"/>
      <c r="H691" s="630"/>
    </row>
    <row r="692" spans="1:8" customFormat="1">
      <c r="A692" s="643"/>
      <c r="B692" s="632"/>
      <c r="C692" s="627"/>
      <c r="D692" s="627"/>
      <c r="E692" s="628"/>
      <c r="F692" s="113"/>
      <c r="G692" s="629"/>
      <c r="H692" s="630"/>
    </row>
    <row r="693" spans="1:8" customFormat="1">
      <c r="A693" s="642"/>
      <c r="B693" s="626"/>
      <c r="C693" s="627"/>
      <c r="D693" s="627"/>
      <c r="E693" s="628"/>
      <c r="F693" s="113"/>
      <c r="G693" s="629"/>
      <c r="H693" s="630"/>
    </row>
    <row r="694" spans="1:8" customFormat="1">
      <c r="A694" s="642"/>
      <c r="B694" s="626"/>
      <c r="C694" s="627"/>
      <c r="D694" s="627"/>
      <c r="E694" s="628"/>
      <c r="F694" s="113"/>
      <c r="G694" s="629"/>
      <c r="H694" s="630"/>
    </row>
    <row r="695" spans="1:8" customFormat="1">
      <c r="A695" s="631"/>
      <c r="B695" s="626"/>
      <c r="C695" s="627"/>
      <c r="D695" s="627"/>
      <c r="E695" s="628"/>
      <c r="F695" s="115"/>
      <c r="G695" s="629"/>
      <c r="H695" s="630"/>
    </row>
    <row r="696" spans="1:8" customFormat="1">
      <c r="A696" s="636"/>
      <c r="B696" s="626"/>
      <c r="C696" s="637"/>
      <c r="D696" s="637"/>
      <c r="E696" s="638"/>
      <c r="F696" s="115"/>
      <c r="G696" s="639"/>
      <c r="H696" s="640"/>
    </row>
    <row r="697" spans="1:8" customFormat="1" ht="13" thickBot="1">
      <c r="A697" s="321"/>
      <c r="B697" s="469"/>
      <c r="C697" s="469"/>
      <c r="D697" s="469"/>
      <c r="E697" s="469"/>
      <c r="F697" s="551">
        <f>SUM(F685:F696)</f>
        <v>0</v>
      </c>
      <c r="G697" s="469"/>
      <c r="H697" s="469"/>
    </row>
    <row r="698" spans="1:8" customFormat="1" ht="13" thickTop="1">
      <c r="A698" s="514"/>
      <c r="B698" s="514"/>
      <c r="C698" s="514"/>
      <c r="D698" s="514"/>
      <c r="E698" s="514"/>
      <c r="F698" s="514"/>
      <c r="G698" s="514"/>
      <c r="H698" s="515"/>
    </row>
    <row r="699" spans="1:8" customFormat="1" ht="15.5">
      <c r="A699" s="976" t="s">
        <v>512</v>
      </c>
      <c r="B699" s="976"/>
      <c r="C699" s="976"/>
      <c r="D699" s="976"/>
      <c r="E699" s="976"/>
      <c r="F699" s="976"/>
      <c r="G699" s="976"/>
      <c r="H699" s="976"/>
    </row>
    <row r="700" spans="1:8" customFormat="1" ht="13">
      <c r="A700" s="977" t="s">
        <v>513</v>
      </c>
      <c r="B700" s="977"/>
      <c r="C700" s="977"/>
      <c r="D700" s="977"/>
      <c r="E700" s="977"/>
      <c r="F700" s="977"/>
      <c r="G700" s="977"/>
      <c r="H700" s="977"/>
    </row>
    <row r="701" spans="1:8" customFormat="1" ht="13">
      <c r="A701" s="977" t="s">
        <v>514</v>
      </c>
      <c r="B701" s="977"/>
      <c r="C701" s="977"/>
      <c r="D701" s="977"/>
      <c r="E701" s="977"/>
      <c r="F701" s="977"/>
      <c r="G701" s="977"/>
      <c r="H701" s="977"/>
    </row>
    <row r="702" spans="1:8" customFormat="1" ht="13">
      <c r="A702" s="595"/>
      <c r="B702" s="595"/>
      <c r="C702" s="595"/>
      <c r="D702" s="595"/>
      <c r="E702" s="595"/>
      <c r="F702" s="595"/>
      <c r="G702" s="595"/>
      <c r="H702" s="595"/>
    </row>
    <row r="703" spans="1:8" customFormat="1" ht="13">
      <c r="A703" s="595"/>
      <c r="B703" s="595"/>
      <c r="C703" s="595"/>
      <c r="D703" s="595"/>
      <c r="E703" s="595"/>
      <c r="F703" s="595"/>
      <c r="G703" s="595"/>
      <c r="H703" s="595"/>
    </row>
    <row r="704" spans="1:8" customFormat="1" ht="13">
      <c r="A704" s="595"/>
      <c r="B704" s="595"/>
      <c r="C704" s="595"/>
      <c r="D704" s="595"/>
      <c r="E704" s="595"/>
      <c r="F704" s="595"/>
      <c r="G704" s="595"/>
      <c r="H704" s="595"/>
    </row>
    <row r="705" spans="1:8" customFormat="1" ht="13.5" customHeight="1">
      <c r="A705" s="595"/>
      <c r="B705" s="595"/>
      <c r="C705" s="595"/>
      <c r="D705" s="595"/>
      <c r="E705" s="595"/>
      <c r="F705" s="595"/>
      <c r="G705" s="595"/>
      <c r="H705" s="595"/>
    </row>
    <row r="706" spans="1:8" customFormat="1" ht="13.5" customHeight="1">
      <c r="A706" s="595" t="s">
        <v>515</v>
      </c>
      <c r="B706" s="595"/>
      <c r="C706" s="595"/>
      <c r="D706" s="595"/>
      <c r="E706" s="595"/>
      <c r="F706" s="595"/>
      <c r="G706" s="595"/>
      <c r="H706" s="595"/>
    </row>
    <row r="707" spans="1:8" customFormat="1" ht="13">
      <c r="A707" s="595"/>
      <c r="B707" s="595"/>
      <c r="C707" s="595"/>
      <c r="D707" s="595"/>
      <c r="E707" s="595"/>
      <c r="F707" s="595"/>
      <c r="G707" s="978"/>
      <c r="H707" s="978"/>
    </row>
    <row r="708" spans="1:8" customFormat="1" ht="13">
      <c r="A708" s="597" t="s">
        <v>516</v>
      </c>
      <c r="B708" s="597"/>
      <c r="C708" s="597"/>
      <c r="D708" s="597"/>
      <c r="E708" s="597"/>
      <c r="F708" s="597"/>
      <c r="G708" s="597"/>
      <c r="H708" s="598" t="s">
        <v>249</v>
      </c>
    </row>
    <row r="709" spans="1:8" customFormat="1" ht="13">
      <c r="A709" s="693"/>
      <c r="B709" s="693"/>
      <c r="C709" s="693"/>
      <c r="D709" s="693"/>
      <c r="E709" s="693"/>
      <c r="F709" s="693"/>
      <c r="G709" s="693"/>
      <c r="H709" s="693"/>
    </row>
    <row r="710" spans="1:8" customFormat="1" ht="13">
      <c r="A710" s="597" t="s">
        <v>517</v>
      </c>
      <c r="B710" s="597"/>
      <c r="C710" s="597"/>
      <c r="D710" s="597"/>
      <c r="E710" s="597"/>
      <c r="F710" s="597"/>
      <c r="G710" s="599"/>
      <c r="H710" s="597"/>
    </row>
    <row r="711" spans="1:8" customFormat="1" ht="13">
      <c r="A711" s="596"/>
      <c r="B711" s="596"/>
      <c r="C711" s="596"/>
      <c r="D711" s="596"/>
      <c r="E711" s="596"/>
      <c r="F711" s="596"/>
      <c r="G711" s="596"/>
      <c r="H711" s="596"/>
    </row>
    <row r="712" spans="1:8" customFormat="1" ht="13">
      <c r="A712" s="644" t="s">
        <v>518</v>
      </c>
      <c r="B712" s="596"/>
      <c r="C712" s="596"/>
      <c r="D712" s="596"/>
      <c r="E712" s="596"/>
      <c r="F712" s="596"/>
      <c r="G712" s="596"/>
      <c r="H712" s="596"/>
    </row>
    <row r="713" spans="1:8" customFormat="1" ht="13">
      <c r="A713" s="596"/>
      <c r="B713" s="596"/>
      <c r="C713" s="596"/>
      <c r="D713" s="596"/>
      <c r="E713" s="596"/>
      <c r="F713" s="596"/>
      <c r="G713" s="596"/>
      <c r="H713" s="596"/>
    </row>
    <row r="714" spans="1:8" customFormat="1" ht="13">
      <c r="A714" s="596"/>
      <c r="B714" s="596"/>
      <c r="C714" s="596"/>
      <c r="D714" s="596"/>
      <c r="E714" s="596"/>
      <c r="F714" s="596"/>
      <c r="G714" s="596"/>
      <c r="H714" s="596"/>
    </row>
    <row r="715" spans="1:8" customFormat="1" ht="13">
      <c r="A715" s="597" t="s">
        <v>519</v>
      </c>
      <c r="B715" s="597"/>
      <c r="C715" s="597"/>
      <c r="D715" s="597"/>
      <c r="E715" s="597"/>
      <c r="F715" s="597"/>
      <c r="G715" s="597"/>
      <c r="H715" s="598" t="s">
        <v>249</v>
      </c>
    </row>
    <row r="716" spans="1:8" customFormat="1" ht="13">
      <c r="A716" s="847" t="s">
        <v>77</v>
      </c>
      <c r="B716" s="369"/>
      <c r="C716" s="369"/>
      <c r="D716" s="369"/>
      <c r="E716" s="369"/>
      <c r="F716" s="369"/>
      <c r="G716" s="369"/>
      <c r="H716" s="147"/>
    </row>
    <row r="717" spans="1:8" customFormat="1" ht="13">
      <c r="A717" s="121" t="s">
        <v>495</v>
      </c>
      <c r="B717" s="148"/>
      <c r="C717" s="148"/>
      <c r="D717" s="148"/>
      <c r="E717" s="148"/>
      <c r="F717" s="148"/>
      <c r="G717" s="148"/>
      <c r="H717" s="147"/>
    </row>
    <row r="718" spans="1:8" customFormat="1" ht="13">
      <c r="A718" s="148"/>
      <c r="B718" s="148"/>
      <c r="C718" s="148"/>
      <c r="D718" s="148"/>
      <c r="E718" s="148"/>
      <c r="F718" s="148"/>
      <c r="G718" s="148"/>
      <c r="H718" s="52"/>
    </row>
    <row r="719" spans="1:8" customFormat="1" ht="13">
      <c r="A719" s="132" t="s">
        <v>262</v>
      </c>
      <c r="B719" s="827">
        <f>+'Sch II OE FINAL'!F719</f>
        <v>0</v>
      </c>
      <c r="C719" s="828" t="s">
        <v>264</v>
      </c>
      <c r="D719" s="812">
        <f>+'Sch II OE FINAL'!F720</f>
        <v>0</v>
      </c>
      <c r="E719" s="466" t="s">
        <v>265</v>
      </c>
      <c r="F719" s="983">
        <f>+'Sch II OE FINAL'!L720</f>
        <v>0</v>
      </c>
      <c r="G719" s="984"/>
      <c r="H719" s="621"/>
    </row>
    <row r="720" spans="1:8" customFormat="1" ht="13">
      <c r="A720" s="132" t="s">
        <v>496</v>
      </c>
      <c r="B720" s="809">
        <f>+'Sch II OE FINAL'!H723</f>
        <v>0</v>
      </c>
      <c r="C720" s="829" t="s">
        <v>497</v>
      </c>
      <c r="D720" s="809">
        <f>+'Sch II OE FINAL'!H724</f>
        <v>0</v>
      </c>
      <c r="E720" s="465" t="s">
        <v>498</v>
      </c>
      <c r="F720" s="985">
        <f>+'SUD Units &amp; Cost Center Data'!G721</f>
        <v>0</v>
      </c>
      <c r="G720" s="985"/>
      <c r="H720" s="621"/>
    </row>
    <row r="721" spans="1:8" customFormat="1" ht="13">
      <c r="A721" s="620" t="s">
        <v>263</v>
      </c>
      <c r="B721" s="810">
        <f>+'Sch II OE FINAL'!L719</f>
        <v>0</v>
      </c>
      <c r="C721" s="828" t="s">
        <v>499</v>
      </c>
      <c r="D721" s="811">
        <f>+AAR!E726</f>
        <v>0</v>
      </c>
      <c r="E721" s="467" t="s">
        <v>335</v>
      </c>
      <c r="F721" s="984">
        <f>+'SUD Units &amp; Cost Center Data'!K721</f>
        <v>0</v>
      </c>
      <c r="G721" s="984"/>
      <c r="H721" s="621"/>
    </row>
    <row r="722" spans="1:8" customFormat="1" ht="13">
      <c r="A722" s="620"/>
      <c r="B722" s="430"/>
      <c r="C722" s="430"/>
      <c r="D722" s="430"/>
      <c r="E722" s="430"/>
      <c r="F722" s="430"/>
      <c r="G722" s="430"/>
      <c r="H722" s="1"/>
    </row>
    <row r="723" spans="1:8" customFormat="1" ht="3.75" customHeight="1" thickBot="1">
      <c r="A723" s="132"/>
      <c r="B723" s="986"/>
      <c r="C723" s="986"/>
      <c r="D723" s="986"/>
      <c r="E723" s="986"/>
      <c r="F723" s="986"/>
      <c r="G723" s="986"/>
      <c r="H723" s="986"/>
    </row>
    <row r="724" spans="1:8" customFormat="1" ht="13" hidden="1" thickBot="1">
      <c r="A724" s="1"/>
      <c r="B724" s="986"/>
      <c r="C724" s="986"/>
      <c r="D724" s="986"/>
      <c r="E724" s="986"/>
      <c r="F724" s="986"/>
      <c r="G724" s="986"/>
      <c r="H724" s="986"/>
    </row>
    <row r="725" spans="1:8" customFormat="1" ht="13.5" hidden="1" thickBot="1">
      <c r="A725" s="468"/>
      <c r="B725" s="1"/>
      <c r="C725" s="1"/>
      <c r="D725" s="1"/>
      <c r="E725" s="1"/>
      <c r="F725" s="1"/>
      <c r="G725" s="1"/>
      <c r="H725" s="1"/>
    </row>
    <row r="726" spans="1:8" customFormat="1" ht="13" thickTop="1">
      <c r="A726" s="974" t="s">
        <v>500</v>
      </c>
      <c r="B726" s="975"/>
      <c r="C726" s="975"/>
      <c r="D726" s="975"/>
      <c r="E726" s="975"/>
      <c r="F726" s="981" t="s">
        <v>520</v>
      </c>
      <c r="G726" s="979" t="s">
        <v>502</v>
      </c>
      <c r="H726" s="980"/>
    </row>
    <row r="727" spans="1:8" customFormat="1">
      <c r="A727" s="464" t="s">
        <v>503</v>
      </c>
      <c r="B727" s="463" t="s">
        <v>504</v>
      </c>
      <c r="C727" s="463" t="s">
        <v>505</v>
      </c>
      <c r="D727" s="463" t="s">
        <v>506</v>
      </c>
      <c r="E727" s="622" t="s">
        <v>507</v>
      </c>
      <c r="F727" s="982"/>
      <c r="G727" s="623" t="s">
        <v>508</v>
      </c>
      <c r="H727" s="624" t="s">
        <v>509</v>
      </c>
    </row>
    <row r="728" spans="1:8" customFormat="1">
      <c r="A728" s="625"/>
      <c r="B728" s="626"/>
      <c r="C728" s="627"/>
      <c r="D728" s="627"/>
      <c r="E728" s="628"/>
      <c r="F728" s="113"/>
      <c r="G728" s="629"/>
      <c r="H728" s="630"/>
    </row>
    <row r="729" spans="1:8" customFormat="1">
      <c r="A729" s="631"/>
      <c r="B729" s="626"/>
      <c r="C729" s="627"/>
      <c r="D729" s="627"/>
      <c r="E729" s="628"/>
      <c r="F729" s="115"/>
      <c r="G729" s="629"/>
      <c r="H729" s="630"/>
    </row>
    <row r="730" spans="1:8" customFormat="1">
      <c r="A730" s="631"/>
      <c r="B730" s="626"/>
      <c r="C730" s="627"/>
      <c r="D730" s="627"/>
      <c r="E730" s="628"/>
      <c r="F730" s="115"/>
      <c r="G730" s="629"/>
      <c r="H730" s="630"/>
    </row>
    <row r="731" spans="1:8" customFormat="1">
      <c r="A731" s="631"/>
      <c r="B731" s="626"/>
      <c r="C731" s="627"/>
      <c r="D731" s="627"/>
      <c r="E731" s="628"/>
      <c r="F731" s="115"/>
      <c r="G731" s="629"/>
      <c r="H731" s="630"/>
    </row>
    <row r="732" spans="1:8" customFormat="1">
      <c r="A732" s="631"/>
      <c r="B732" s="626"/>
      <c r="C732" s="627"/>
      <c r="D732" s="627"/>
      <c r="E732" s="628"/>
      <c r="F732" s="115"/>
      <c r="G732" s="629"/>
      <c r="H732" s="630"/>
    </row>
    <row r="733" spans="1:8" customFormat="1">
      <c r="A733" s="631"/>
      <c r="B733" s="626"/>
      <c r="C733" s="632"/>
      <c r="D733" s="632"/>
      <c r="E733" s="633"/>
      <c r="F733" s="115"/>
      <c r="G733" s="634"/>
      <c r="H733" s="635"/>
    </row>
    <row r="734" spans="1:8" customFormat="1">
      <c r="A734" s="631"/>
      <c r="B734" s="626"/>
      <c r="C734" s="632"/>
      <c r="D734" s="632"/>
      <c r="E734" s="633"/>
      <c r="F734" s="115"/>
      <c r="G734" s="634"/>
      <c r="H734" s="635"/>
    </row>
    <row r="735" spans="1:8" customFormat="1">
      <c r="A735" s="631"/>
      <c r="B735" s="626"/>
      <c r="C735" s="627"/>
      <c r="D735" s="627"/>
      <c r="E735" s="628"/>
      <c r="F735" s="115"/>
      <c r="G735" s="629"/>
      <c r="H735" s="630"/>
    </row>
    <row r="736" spans="1:8" customFormat="1">
      <c r="A736" s="636"/>
      <c r="B736" s="626"/>
      <c r="C736" s="637"/>
      <c r="D736" s="637"/>
      <c r="E736" s="638"/>
      <c r="F736" s="115"/>
      <c r="G736" s="639"/>
      <c r="H736" s="640"/>
    </row>
    <row r="737" spans="1:8" customFormat="1" ht="13" thickBot="1">
      <c r="A737" s="321"/>
      <c r="B737" s="469"/>
      <c r="C737" s="469"/>
      <c r="D737" s="469"/>
      <c r="E737" s="469"/>
      <c r="F737" s="551"/>
      <c r="G737" s="469"/>
      <c r="H737" s="469"/>
    </row>
    <row r="738" spans="1:8" customFormat="1" ht="13" thickTop="1">
      <c r="A738" s="974" t="s">
        <v>510</v>
      </c>
      <c r="B738" s="975"/>
      <c r="C738" s="975"/>
      <c r="D738" s="975"/>
      <c r="E738" s="975"/>
      <c r="F738" s="981" t="s">
        <v>520</v>
      </c>
      <c r="G738" s="979" t="s">
        <v>502</v>
      </c>
      <c r="H738" s="980"/>
    </row>
    <row r="739" spans="1:8" customFormat="1" ht="25.5" customHeight="1">
      <c r="A739" s="464" t="s">
        <v>503</v>
      </c>
      <c r="B739" s="463" t="s">
        <v>504</v>
      </c>
      <c r="C739" s="463" t="s">
        <v>505</v>
      </c>
      <c r="D739" s="463" t="s">
        <v>506</v>
      </c>
      <c r="E739" s="622" t="s">
        <v>507</v>
      </c>
      <c r="F739" s="982"/>
      <c r="G739" s="623" t="s">
        <v>508</v>
      </c>
      <c r="H739" s="624" t="s">
        <v>509</v>
      </c>
    </row>
    <row r="740" spans="1:8" customFormat="1">
      <c r="A740" s="625"/>
      <c r="B740" s="641"/>
      <c r="C740" s="627"/>
      <c r="D740" s="627"/>
      <c r="E740" s="628"/>
      <c r="F740" s="113"/>
      <c r="G740" s="629"/>
      <c r="H740" s="630"/>
    </row>
    <row r="741" spans="1:8" customFormat="1">
      <c r="A741" s="642"/>
      <c r="B741" s="626"/>
      <c r="C741" s="627"/>
      <c r="D741" s="627"/>
      <c r="E741" s="628"/>
      <c r="F741" s="113"/>
      <c r="G741" s="629"/>
      <c r="H741" s="630"/>
    </row>
    <row r="742" spans="1:8" customFormat="1">
      <c r="A742" s="642"/>
      <c r="B742" s="626"/>
      <c r="C742" s="627"/>
      <c r="D742" s="627"/>
      <c r="E742" s="628"/>
      <c r="F742" s="113"/>
      <c r="G742" s="629"/>
      <c r="H742" s="630"/>
    </row>
    <row r="743" spans="1:8" customFormat="1">
      <c r="A743" s="642"/>
      <c r="B743" s="626"/>
      <c r="C743" s="627"/>
      <c r="D743" s="627"/>
      <c r="E743" s="628"/>
      <c r="F743" s="113"/>
      <c r="G743" s="629"/>
      <c r="H743" s="630"/>
    </row>
    <row r="744" spans="1:8" customFormat="1">
      <c r="A744" s="642"/>
      <c r="B744" s="626"/>
      <c r="C744" s="627"/>
      <c r="D744" s="627"/>
      <c r="E744" s="628"/>
      <c r="F744" s="113"/>
      <c r="G744" s="629"/>
      <c r="H744" s="630"/>
    </row>
    <row r="745" spans="1:8" customFormat="1">
      <c r="A745" s="642"/>
      <c r="B745" s="626"/>
      <c r="C745" s="627"/>
      <c r="D745" s="627"/>
      <c r="E745" s="628"/>
      <c r="F745" s="113"/>
      <c r="G745" s="629"/>
      <c r="H745" s="630"/>
    </row>
    <row r="746" spans="1:8" customFormat="1">
      <c r="A746" s="643"/>
      <c r="B746" s="627"/>
      <c r="C746" s="627"/>
      <c r="D746" s="627"/>
      <c r="E746" s="628"/>
      <c r="F746" s="113"/>
      <c r="G746" s="629"/>
      <c r="H746" s="630"/>
    </row>
    <row r="747" spans="1:8" customFormat="1">
      <c r="A747" s="643"/>
      <c r="B747" s="632"/>
      <c r="C747" s="627"/>
      <c r="D747" s="627"/>
      <c r="E747" s="628"/>
      <c r="F747" s="113"/>
      <c r="G747" s="629"/>
      <c r="H747" s="630"/>
    </row>
    <row r="748" spans="1:8" customFormat="1">
      <c r="A748" s="642"/>
      <c r="B748" s="626"/>
      <c r="C748" s="627"/>
      <c r="D748" s="627"/>
      <c r="E748" s="628"/>
      <c r="F748" s="113"/>
      <c r="G748" s="629"/>
      <c r="H748" s="630"/>
    </row>
    <row r="749" spans="1:8" customFormat="1">
      <c r="A749" s="642"/>
      <c r="B749" s="626"/>
      <c r="C749" s="627"/>
      <c r="D749" s="627"/>
      <c r="E749" s="628"/>
      <c r="F749" s="113"/>
      <c r="G749" s="629"/>
      <c r="H749" s="630"/>
    </row>
    <row r="750" spans="1:8" customFormat="1">
      <c r="A750" s="631"/>
      <c r="B750" s="626"/>
      <c r="C750" s="627"/>
      <c r="D750" s="627"/>
      <c r="E750" s="628"/>
      <c r="F750" s="115"/>
      <c r="G750" s="629"/>
      <c r="H750" s="630"/>
    </row>
    <row r="751" spans="1:8" customFormat="1">
      <c r="A751" s="636"/>
      <c r="B751" s="626"/>
      <c r="C751" s="637"/>
      <c r="D751" s="637"/>
      <c r="E751" s="638"/>
      <c r="F751" s="115"/>
      <c r="G751" s="639"/>
      <c r="H751" s="640"/>
    </row>
    <row r="752" spans="1:8" customFormat="1" ht="13" thickBot="1">
      <c r="A752" s="321"/>
      <c r="B752" s="469"/>
      <c r="C752" s="469"/>
      <c r="D752" s="469"/>
      <c r="E752" s="469"/>
      <c r="F752" s="551">
        <f>SUM(F740:F751)</f>
        <v>0</v>
      </c>
      <c r="G752" s="469"/>
      <c r="H752" s="469"/>
    </row>
    <row r="753" spans="1:8" customFormat="1" ht="13" thickTop="1">
      <c r="A753" s="514"/>
      <c r="B753" s="514"/>
      <c r="C753" s="514"/>
      <c r="D753" s="514"/>
      <c r="E753" s="514"/>
      <c r="F753" s="514"/>
      <c r="G753" s="514"/>
      <c r="H753" s="515"/>
    </row>
    <row r="754" spans="1:8" customFormat="1" ht="15.5">
      <c r="A754" s="976" t="s">
        <v>512</v>
      </c>
      <c r="B754" s="976"/>
      <c r="C754" s="976"/>
      <c r="D754" s="976"/>
      <c r="E754" s="976"/>
      <c r="F754" s="976"/>
      <c r="G754" s="976"/>
      <c r="H754" s="976"/>
    </row>
    <row r="755" spans="1:8" customFormat="1" ht="13">
      <c r="A755" s="977" t="s">
        <v>513</v>
      </c>
      <c r="B755" s="977"/>
      <c r="C755" s="977"/>
      <c r="D755" s="977"/>
      <c r="E755" s="977"/>
      <c r="F755" s="977"/>
      <c r="G755" s="977"/>
      <c r="H755" s="977"/>
    </row>
    <row r="756" spans="1:8" customFormat="1" ht="13">
      <c r="A756" s="977" t="s">
        <v>514</v>
      </c>
      <c r="B756" s="977"/>
      <c r="C756" s="977"/>
      <c r="D756" s="977"/>
      <c r="E756" s="977"/>
      <c r="F756" s="977"/>
      <c r="G756" s="977"/>
      <c r="H756" s="977"/>
    </row>
    <row r="757" spans="1:8" customFormat="1" ht="13">
      <c r="A757" s="595"/>
      <c r="B757" s="595"/>
      <c r="C757" s="595"/>
      <c r="D757" s="595"/>
      <c r="E757" s="595"/>
      <c r="F757" s="595"/>
      <c r="G757" s="595"/>
      <c r="H757" s="595"/>
    </row>
    <row r="758" spans="1:8" customFormat="1" ht="13">
      <c r="A758" s="595"/>
      <c r="B758" s="595"/>
      <c r="C758" s="595"/>
      <c r="D758" s="595"/>
      <c r="E758" s="595"/>
      <c r="F758" s="595"/>
      <c r="G758" s="595"/>
      <c r="H758" s="595"/>
    </row>
    <row r="759" spans="1:8" customFormat="1" ht="13">
      <c r="A759" s="595"/>
      <c r="B759" s="595"/>
      <c r="C759" s="595"/>
      <c r="D759" s="595"/>
      <c r="E759" s="595"/>
      <c r="F759" s="595"/>
      <c r="G759" s="595"/>
      <c r="H759" s="595"/>
    </row>
    <row r="760" spans="1:8" customFormat="1" ht="13.5" customHeight="1">
      <c r="A760" s="595"/>
      <c r="B760" s="595"/>
      <c r="C760" s="595"/>
      <c r="D760" s="595"/>
      <c r="E760" s="595"/>
      <c r="F760" s="595"/>
      <c r="G760" s="595"/>
      <c r="H760" s="595"/>
    </row>
    <row r="761" spans="1:8" customFormat="1" ht="13.5" customHeight="1">
      <c r="A761" s="595" t="s">
        <v>515</v>
      </c>
      <c r="B761" s="595"/>
      <c r="C761" s="595"/>
      <c r="D761" s="595"/>
      <c r="E761" s="595"/>
      <c r="F761" s="595"/>
      <c r="G761" s="595"/>
      <c r="H761" s="595"/>
    </row>
    <row r="762" spans="1:8" customFormat="1" ht="13">
      <c r="A762" s="595"/>
      <c r="B762" s="595"/>
      <c r="C762" s="595"/>
      <c r="D762" s="595"/>
      <c r="E762" s="595"/>
      <c r="F762" s="595"/>
      <c r="G762" s="978"/>
      <c r="H762" s="978"/>
    </row>
    <row r="763" spans="1:8" customFormat="1" ht="13">
      <c r="A763" s="597" t="s">
        <v>516</v>
      </c>
      <c r="B763" s="597"/>
      <c r="C763" s="597"/>
      <c r="D763" s="597"/>
      <c r="E763" s="597"/>
      <c r="F763" s="597"/>
      <c r="G763" s="597"/>
      <c r="H763" s="598" t="s">
        <v>249</v>
      </c>
    </row>
    <row r="764" spans="1:8" customFormat="1" ht="13">
      <c r="A764" s="693"/>
      <c r="B764" s="693"/>
      <c r="C764" s="693"/>
      <c r="D764" s="693"/>
      <c r="E764" s="693"/>
      <c r="F764" s="693"/>
      <c r="G764" s="693"/>
      <c r="H764" s="693"/>
    </row>
    <row r="765" spans="1:8" customFormat="1" ht="13">
      <c r="A765" s="597" t="s">
        <v>517</v>
      </c>
      <c r="B765" s="597"/>
      <c r="C765" s="597"/>
      <c r="D765" s="597"/>
      <c r="E765" s="597"/>
      <c r="F765" s="597"/>
      <c r="G765" s="599"/>
      <c r="H765" s="597"/>
    </row>
    <row r="766" spans="1:8" customFormat="1" ht="13">
      <c r="A766" s="596"/>
      <c r="B766" s="596"/>
      <c r="C766" s="596"/>
      <c r="D766" s="596"/>
      <c r="E766" s="596"/>
      <c r="F766" s="596"/>
      <c r="G766" s="596"/>
      <c r="H766" s="596"/>
    </row>
    <row r="767" spans="1:8" customFormat="1" ht="13">
      <c r="A767" s="644" t="s">
        <v>518</v>
      </c>
      <c r="B767" s="596"/>
      <c r="C767" s="596"/>
      <c r="D767" s="596"/>
      <c r="E767" s="596"/>
      <c r="F767" s="596"/>
      <c r="G767" s="596"/>
      <c r="H767" s="596"/>
    </row>
    <row r="768" spans="1:8" customFormat="1" ht="13">
      <c r="A768" s="596"/>
      <c r="B768" s="596"/>
      <c r="C768" s="596"/>
      <c r="D768" s="596"/>
      <c r="E768" s="596"/>
      <c r="F768" s="596"/>
      <c r="G768" s="596"/>
      <c r="H768" s="596"/>
    </row>
    <row r="769" spans="1:8" customFormat="1" ht="13">
      <c r="A769" s="596"/>
      <c r="B769" s="596"/>
      <c r="C769" s="596"/>
      <c r="D769" s="596"/>
      <c r="E769" s="596"/>
      <c r="F769" s="596"/>
      <c r="G769" s="596"/>
      <c r="H769" s="596"/>
    </row>
    <row r="770" spans="1:8" customFormat="1" ht="13">
      <c r="A770" s="597" t="s">
        <v>519</v>
      </c>
      <c r="B770" s="597"/>
      <c r="C770" s="597"/>
      <c r="D770" s="597"/>
      <c r="E770" s="597"/>
      <c r="F770" s="597"/>
      <c r="G770" s="597"/>
      <c r="H770" s="598" t="s">
        <v>249</v>
      </c>
    </row>
    <row r="771" spans="1:8" customFormat="1" ht="13">
      <c r="A771" s="847" t="s">
        <v>77</v>
      </c>
      <c r="B771" s="369"/>
      <c r="C771" s="369"/>
      <c r="D771" s="369"/>
      <c r="E771" s="369"/>
      <c r="F771" s="369"/>
      <c r="G771" s="369"/>
      <c r="H771" s="147"/>
    </row>
    <row r="772" spans="1:8" customFormat="1" ht="13">
      <c r="A772" s="121" t="s">
        <v>495</v>
      </c>
      <c r="B772" s="148"/>
      <c r="C772" s="148"/>
      <c r="D772" s="148"/>
      <c r="E772" s="148"/>
      <c r="F772" s="148"/>
      <c r="G772" s="148"/>
      <c r="H772" s="147"/>
    </row>
    <row r="773" spans="1:8" customFormat="1" ht="13">
      <c r="A773" s="148"/>
      <c r="B773" s="148"/>
      <c r="C773" s="148"/>
      <c r="D773" s="148"/>
      <c r="E773" s="148"/>
      <c r="F773" s="148"/>
      <c r="G773" s="148"/>
      <c r="H773" s="52"/>
    </row>
    <row r="774" spans="1:8" customFormat="1" ht="13">
      <c r="A774" s="132" t="s">
        <v>262</v>
      </c>
      <c r="B774" s="827">
        <f>+'Sch II OE FINAL'!F774</f>
        <v>0</v>
      </c>
      <c r="C774" s="828" t="s">
        <v>264</v>
      </c>
      <c r="D774" s="812">
        <f>+'Sch II OE FINAL'!F775</f>
        <v>0</v>
      </c>
      <c r="E774" s="466" t="s">
        <v>265</v>
      </c>
      <c r="F774" s="983">
        <f>+'Sch II OE FINAL'!L775</f>
        <v>0</v>
      </c>
      <c r="G774" s="984"/>
      <c r="H774" s="621"/>
    </row>
    <row r="775" spans="1:8" customFormat="1" ht="13">
      <c r="A775" s="132" t="s">
        <v>496</v>
      </c>
      <c r="B775" s="809">
        <f>+'Sch II OE FINAL'!H778</f>
        <v>0</v>
      </c>
      <c r="C775" s="829" t="s">
        <v>497</v>
      </c>
      <c r="D775" s="809">
        <f>+'Sch II OE FINAL'!H779</f>
        <v>0</v>
      </c>
      <c r="E775" s="465" t="s">
        <v>498</v>
      </c>
      <c r="F775" s="985">
        <f>+'SUD Units &amp; Cost Center Data'!G776</f>
        <v>0</v>
      </c>
      <c r="G775" s="985"/>
      <c r="H775" s="621"/>
    </row>
    <row r="776" spans="1:8" customFormat="1" ht="13">
      <c r="A776" s="620" t="s">
        <v>263</v>
      </c>
      <c r="B776" s="810">
        <f>+'Sch II OE FINAL'!L774</f>
        <v>0</v>
      </c>
      <c r="C776" s="828" t="s">
        <v>499</v>
      </c>
      <c r="D776" s="811">
        <f>+AAR!E781</f>
        <v>0</v>
      </c>
      <c r="E776" s="467" t="s">
        <v>335</v>
      </c>
      <c r="F776" s="984">
        <f>+'SUD Units &amp; Cost Center Data'!K776</f>
        <v>0</v>
      </c>
      <c r="G776" s="984"/>
      <c r="H776" s="621"/>
    </row>
    <row r="777" spans="1:8" customFormat="1" ht="13">
      <c r="A777" s="620"/>
      <c r="B777" s="430"/>
      <c r="C777" s="430"/>
      <c r="D777" s="430"/>
      <c r="E777" s="430"/>
      <c r="F777" s="430"/>
      <c r="G777" s="430"/>
      <c r="H777" s="1"/>
    </row>
    <row r="778" spans="1:8" customFormat="1" ht="3.75" customHeight="1" thickBot="1">
      <c r="A778" s="132"/>
      <c r="B778" s="986"/>
      <c r="C778" s="986"/>
      <c r="D778" s="986"/>
      <c r="E778" s="986"/>
      <c r="F778" s="986"/>
      <c r="G778" s="986"/>
      <c r="H778" s="986"/>
    </row>
    <row r="779" spans="1:8" customFormat="1" ht="13" hidden="1" thickBot="1">
      <c r="A779" s="1"/>
      <c r="B779" s="986"/>
      <c r="C779" s="986"/>
      <c r="D779" s="986"/>
      <c r="E779" s="986"/>
      <c r="F779" s="986"/>
      <c r="G779" s="986"/>
      <c r="H779" s="986"/>
    </row>
    <row r="780" spans="1:8" customFormat="1" ht="13.5" hidden="1" thickBot="1">
      <c r="A780" s="468"/>
      <c r="B780" s="1"/>
      <c r="C780" s="1"/>
      <c r="D780" s="1"/>
      <c r="E780" s="1"/>
      <c r="F780" s="1"/>
      <c r="G780" s="1"/>
      <c r="H780" s="1"/>
    </row>
    <row r="781" spans="1:8" customFormat="1" ht="13" thickTop="1">
      <c r="A781" s="974" t="s">
        <v>500</v>
      </c>
      <c r="B781" s="975"/>
      <c r="C781" s="975"/>
      <c r="D781" s="975"/>
      <c r="E781" s="975"/>
      <c r="F781" s="981" t="s">
        <v>520</v>
      </c>
      <c r="G781" s="979" t="s">
        <v>502</v>
      </c>
      <c r="H781" s="980"/>
    </row>
    <row r="782" spans="1:8" customFormat="1">
      <c r="A782" s="464" t="s">
        <v>503</v>
      </c>
      <c r="B782" s="463" t="s">
        <v>504</v>
      </c>
      <c r="C782" s="463" t="s">
        <v>505</v>
      </c>
      <c r="D782" s="463" t="s">
        <v>506</v>
      </c>
      <c r="E782" s="622" t="s">
        <v>507</v>
      </c>
      <c r="F782" s="982"/>
      <c r="G782" s="623" t="s">
        <v>508</v>
      </c>
      <c r="H782" s="624" t="s">
        <v>509</v>
      </c>
    </row>
    <row r="783" spans="1:8" customFormat="1">
      <c r="A783" s="625"/>
      <c r="B783" s="626"/>
      <c r="C783" s="627"/>
      <c r="D783" s="627"/>
      <c r="E783" s="628"/>
      <c r="F783" s="113"/>
      <c r="G783" s="629"/>
      <c r="H783" s="630"/>
    </row>
    <row r="784" spans="1:8" customFormat="1">
      <c r="A784" s="631"/>
      <c r="B784" s="626"/>
      <c r="C784" s="627"/>
      <c r="D784" s="627"/>
      <c r="E784" s="628"/>
      <c r="F784" s="115"/>
      <c r="G784" s="629"/>
      <c r="H784" s="630"/>
    </row>
    <row r="785" spans="1:8" customFormat="1">
      <c r="A785" s="631"/>
      <c r="B785" s="626"/>
      <c r="C785" s="627"/>
      <c r="D785" s="627"/>
      <c r="E785" s="628"/>
      <c r="F785" s="115"/>
      <c r="G785" s="629"/>
      <c r="H785" s="630"/>
    </row>
    <row r="786" spans="1:8" customFormat="1">
      <c r="A786" s="631"/>
      <c r="B786" s="626"/>
      <c r="C786" s="627"/>
      <c r="D786" s="627"/>
      <c r="E786" s="628"/>
      <c r="F786" s="115"/>
      <c r="G786" s="629"/>
      <c r="H786" s="630"/>
    </row>
    <row r="787" spans="1:8" customFormat="1">
      <c r="A787" s="631"/>
      <c r="B787" s="626"/>
      <c r="C787" s="627"/>
      <c r="D787" s="627"/>
      <c r="E787" s="628"/>
      <c r="F787" s="115"/>
      <c r="G787" s="629"/>
      <c r="H787" s="630"/>
    </row>
    <row r="788" spans="1:8" customFormat="1">
      <c r="A788" s="631"/>
      <c r="B788" s="626"/>
      <c r="C788" s="632"/>
      <c r="D788" s="632"/>
      <c r="E788" s="633"/>
      <c r="F788" s="115"/>
      <c r="G788" s="634"/>
      <c r="H788" s="635"/>
    </row>
    <row r="789" spans="1:8" customFormat="1">
      <c r="A789" s="631"/>
      <c r="B789" s="626"/>
      <c r="C789" s="632"/>
      <c r="D789" s="632"/>
      <c r="E789" s="633"/>
      <c r="F789" s="115"/>
      <c r="G789" s="634"/>
      <c r="H789" s="635"/>
    </row>
    <row r="790" spans="1:8" customFormat="1">
      <c r="A790" s="631"/>
      <c r="B790" s="626"/>
      <c r="C790" s="627"/>
      <c r="D790" s="627"/>
      <c r="E790" s="628"/>
      <c r="F790" s="115"/>
      <c r="G790" s="629"/>
      <c r="H790" s="630"/>
    </row>
    <row r="791" spans="1:8" customFormat="1">
      <c r="A791" s="636"/>
      <c r="B791" s="626"/>
      <c r="C791" s="637"/>
      <c r="D791" s="637"/>
      <c r="E791" s="638"/>
      <c r="F791" s="115"/>
      <c r="G791" s="639"/>
      <c r="H791" s="640"/>
    </row>
    <row r="792" spans="1:8" customFormat="1" ht="13" thickBot="1">
      <c r="A792" s="321"/>
      <c r="B792" s="469"/>
      <c r="C792" s="469"/>
      <c r="D792" s="469"/>
      <c r="E792" s="469"/>
      <c r="F792" s="551"/>
      <c r="G792" s="469"/>
      <c r="H792" s="469"/>
    </row>
    <row r="793" spans="1:8" customFormat="1" ht="13" thickTop="1">
      <c r="A793" s="974" t="s">
        <v>510</v>
      </c>
      <c r="B793" s="975"/>
      <c r="C793" s="975"/>
      <c r="D793" s="975"/>
      <c r="E793" s="975"/>
      <c r="F793" s="981" t="s">
        <v>520</v>
      </c>
      <c r="G793" s="979" t="s">
        <v>502</v>
      </c>
      <c r="H793" s="980"/>
    </row>
    <row r="794" spans="1:8" customFormat="1" ht="25.5" customHeight="1">
      <c r="A794" s="464" t="s">
        <v>503</v>
      </c>
      <c r="B794" s="463" t="s">
        <v>504</v>
      </c>
      <c r="C794" s="463" t="s">
        <v>505</v>
      </c>
      <c r="D794" s="463" t="s">
        <v>506</v>
      </c>
      <c r="E794" s="622" t="s">
        <v>507</v>
      </c>
      <c r="F794" s="982"/>
      <c r="G794" s="623" t="s">
        <v>508</v>
      </c>
      <c r="H794" s="624" t="s">
        <v>509</v>
      </c>
    </row>
    <row r="795" spans="1:8" customFormat="1">
      <c r="A795" s="625"/>
      <c r="B795" s="641"/>
      <c r="C795" s="627"/>
      <c r="D795" s="627"/>
      <c r="E795" s="628"/>
      <c r="F795" s="113"/>
      <c r="G795" s="629"/>
      <c r="H795" s="630"/>
    </row>
    <row r="796" spans="1:8" customFormat="1">
      <c r="A796" s="642"/>
      <c r="B796" s="626"/>
      <c r="C796" s="627"/>
      <c r="D796" s="627"/>
      <c r="E796" s="628"/>
      <c r="F796" s="113"/>
      <c r="G796" s="629"/>
      <c r="H796" s="630"/>
    </row>
    <row r="797" spans="1:8" customFormat="1">
      <c r="A797" s="642"/>
      <c r="B797" s="626"/>
      <c r="C797" s="627"/>
      <c r="D797" s="627"/>
      <c r="E797" s="628"/>
      <c r="F797" s="113"/>
      <c r="G797" s="629"/>
      <c r="H797" s="630"/>
    </row>
    <row r="798" spans="1:8" customFormat="1">
      <c r="A798" s="642"/>
      <c r="B798" s="626"/>
      <c r="C798" s="627"/>
      <c r="D798" s="627"/>
      <c r="E798" s="628"/>
      <c r="F798" s="113"/>
      <c r="G798" s="629"/>
      <c r="H798" s="630"/>
    </row>
    <row r="799" spans="1:8" customFormat="1">
      <c r="A799" s="642"/>
      <c r="B799" s="626"/>
      <c r="C799" s="627"/>
      <c r="D799" s="627"/>
      <c r="E799" s="628"/>
      <c r="F799" s="113"/>
      <c r="G799" s="629"/>
      <c r="H799" s="630"/>
    </row>
    <row r="800" spans="1:8" customFormat="1">
      <c r="A800" s="642"/>
      <c r="B800" s="626"/>
      <c r="C800" s="627"/>
      <c r="D800" s="627"/>
      <c r="E800" s="628"/>
      <c r="F800" s="113"/>
      <c r="G800" s="629"/>
      <c r="H800" s="630"/>
    </row>
    <row r="801" spans="1:8" customFormat="1">
      <c r="A801" s="643"/>
      <c r="B801" s="627"/>
      <c r="C801" s="627"/>
      <c r="D801" s="627"/>
      <c r="E801" s="628"/>
      <c r="F801" s="113"/>
      <c r="G801" s="629"/>
      <c r="H801" s="630"/>
    </row>
    <row r="802" spans="1:8" customFormat="1">
      <c r="A802" s="643"/>
      <c r="B802" s="632"/>
      <c r="C802" s="627"/>
      <c r="D802" s="627"/>
      <c r="E802" s="628"/>
      <c r="F802" s="113"/>
      <c r="G802" s="629"/>
      <c r="H802" s="630"/>
    </row>
    <row r="803" spans="1:8" customFormat="1">
      <c r="A803" s="642"/>
      <c r="B803" s="626"/>
      <c r="C803" s="627"/>
      <c r="D803" s="627"/>
      <c r="E803" s="628"/>
      <c r="F803" s="113"/>
      <c r="G803" s="629"/>
      <c r="H803" s="630"/>
    </row>
    <row r="804" spans="1:8" customFormat="1">
      <c r="A804" s="642"/>
      <c r="B804" s="626"/>
      <c r="C804" s="627"/>
      <c r="D804" s="627"/>
      <c r="E804" s="628"/>
      <c r="F804" s="113"/>
      <c r="G804" s="629"/>
      <c r="H804" s="630"/>
    </row>
    <row r="805" spans="1:8" customFormat="1">
      <c r="A805" s="631"/>
      <c r="B805" s="626"/>
      <c r="C805" s="627"/>
      <c r="D805" s="627"/>
      <c r="E805" s="628"/>
      <c r="F805" s="115"/>
      <c r="G805" s="629"/>
      <c r="H805" s="630"/>
    </row>
    <row r="806" spans="1:8" customFormat="1">
      <c r="A806" s="636"/>
      <c r="B806" s="626"/>
      <c r="C806" s="637"/>
      <c r="D806" s="637"/>
      <c r="E806" s="638"/>
      <c r="F806" s="115"/>
      <c r="G806" s="639"/>
      <c r="H806" s="640"/>
    </row>
    <row r="807" spans="1:8" customFormat="1" ht="13" thickBot="1">
      <c r="A807" s="321"/>
      <c r="B807" s="469"/>
      <c r="C807" s="469"/>
      <c r="D807" s="469"/>
      <c r="E807" s="469"/>
      <c r="F807" s="551">
        <f>SUM(F795:F806)</f>
        <v>0</v>
      </c>
      <c r="G807" s="469"/>
      <c r="H807" s="469"/>
    </row>
    <row r="808" spans="1:8" customFormat="1" ht="13" thickTop="1">
      <c r="A808" s="514"/>
      <c r="B808" s="514"/>
      <c r="C808" s="514"/>
      <c r="D808" s="514"/>
      <c r="E808" s="514"/>
      <c r="F808" s="514"/>
      <c r="G808" s="514"/>
      <c r="H808" s="515"/>
    </row>
    <row r="809" spans="1:8" customFormat="1" ht="15.5">
      <c r="A809" s="976" t="s">
        <v>512</v>
      </c>
      <c r="B809" s="976"/>
      <c r="C809" s="976"/>
      <c r="D809" s="976"/>
      <c r="E809" s="976"/>
      <c r="F809" s="976"/>
      <c r="G809" s="976"/>
      <c r="H809" s="976"/>
    </row>
    <row r="810" spans="1:8" customFormat="1" ht="13">
      <c r="A810" s="977" t="s">
        <v>513</v>
      </c>
      <c r="B810" s="977"/>
      <c r="C810" s="977"/>
      <c r="D810" s="977"/>
      <c r="E810" s="977"/>
      <c r="F810" s="977"/>
      <c r="G810" s="977"/>
      <c r="H810" s="977"/>
    </row>
    <row r="811" spans="1:8" customFormat="1" ht="13">
      <c r="A811" s="977" t="s">
        <v>514</v>
      </c>
      <c r="B811" s="977"/>
      <c r="C811" s="977"/>
      <c r="D811" s="977"/>
      <c r="E811" s="977"/>
      <c r="F811" s="977"/>
      <c r="G811" s="977"/>
      <c r="H811" s="977"/>
    </row>
    <row r="812" spans="1:8" customFormat="1" ht="13">
      <c r="A812" s="595"/>
      <c r="B812" s="595"/>
      <c r="C812" s="595"/>
      <c r="D812" s="595"/>
      <c r="E812" s="595"/>
      <c r="F812" s="595"/>
      <c r="G812" s="595"/>
      <c r="H812" s="595"/>
    </row>
    <row r="813" spans="1:8" customFormat="1" ht="13">
      <c r="A813" s="595"/>
      <c r="B813" s="595"/>
      <c r="C813" s="595"/>
      <c r="D813" s="595"/>
      <c r="E813" s="595"/>
      <c r="F813" s="595"/>
      <c r="G813" s="595"/>
      <c r="H813" s="595"/>
    </row>
    <row r="814" spans="1:8" customFormat="1" ht="13">
      <c r="A814" s="595"/>
      <c r="B814" s="595"/>
      <c r="C814" s="595"/>
      <c r="D814" s="595"/>
      <c r="E814" s="595"/>
      <c r="F814" s="595"/>
      <c r="G814" s="595"/>
      <c r="H814" s="595"/>
    </row>
    <row r="815" spans="1:8" customFormat="1" ht="13.5" customHeight="1">
      <c r="A815" s="595"/>
      <c r="B815" s="595"/>
      <c r="C815" s="595"/>
      <c r="D815" s="595"/>
      <c r="E815" s="595"/>
      <c r="F815" s="595"/>
      <c r="G815" s="595"/>
      <c r="H815" s="595"/>
    </row>
    <row r="816" spans="1:8" customFormat="1" ht="13.5" customHeight="1">
      <c r="A816" s="595" t="s">
        <v>515</v>
      </c>
      <c r="B816" s="595"/>
      <c r="C816" s="595"/>
      <c r="D816" s="595"/>
      <c r="E816" s="595"/>
      <c r="F816" s="595"/>
      <c r="G816" s="595"/>
      <c r="H816" s="595"/>
    </row>
    <row r="817" spans="1:8" customFormat="1" ht="13">
      <c r="A817" s="595"/>
      <c r="B817" s="595"/>
      <c r="C817" s="595"/>
      <c r="D817" s="595"/>
      <c r="E817" s="595"/>
      <c r="F817" s="595"/>
      <c r="G817" s="978"/>
      <c r="H817" s="978"/>
    </row>
    <row r="818" spans="1:8" customFormat="1" ht="13">
      <c r="A818" s="597" t="s">
        <v>516</v>
      </c>
      <c r="B818" s="597"/>
      <c r="C818" s="597"/>
      <c r="D818" s="597"/>
      <c r="E818" s="597"/>
      <c r="F818" s="597"/>
      <c r="G818" s="597"/>
      <c r="H818" s="598" t="s">
        <v>249</v>
      </c>
    </row>
    <row r="819" spans="1:8" customFormat="1" ht="13">
      <c r="A819" s="693"/>
      <c r="B819" s="693"/>
      <c r="C819" s="693"/>
      <c r="D819" s="693"/>
      <c r="E819" s="693"/>
      <c r="F819" s="693"/>
      <c r="G819" s="693"/>
      <c r="H819" s="693"/>
    </row>
    <row r="820" spans="1:8" customFormat="1" ht="13">
      <c r="A820" s="597" t="s">
        <v>517</v>
      </c>
      <c r="B820" s="597"/>
      <c r="C820" s="597"/>
      <c r="D820" s="597"/>
      <c r="E820" s="597"/>
      <c r="F820" s="597"/>
      <c r="G820" s="599"/>
      <c r="H820" s="597"/>
    </row>
    <row r="821" spans="1:8" customFormat="1" ht="13">
      <c r="A821" s="596"/>
      <c r="B821" s="596"/>
      <c r="C821" s="596"/>
      <c r="D821" s="596"/>
      <c r="E821" s="596"/>
      <c r="F821" s="596"/>
      <c r="G821" s="596"/>
      <c r="H821" s="596"/>
    </row>
    <row r="822" spans="1:8" customFormat="1" ht="13">
      <c r="A822" s="644" t="s">
        <v>518</v>
      </c>
      <c r="B822" s="596"/>
      <c r="C822" s="596"/>
      <c r="D822" s="596"/>
      <c r="E822" s="596"/>
      <c r="F822" s="596"/>
      <c r="G822" s="596"/>
      <c r="H822" s="596"/>
    </row>
    <row r="823" spans="1:8" customFormat="1" ht="13">
      <c r="A823" s="596"/>
      <c r="B823" s="596"/>
      <c r="C823" s="596"/>
      <c r="D823" s="596"/>
      <c r="E823" s="596"/>
      <c r="F823" s="596"/>
      <c r="G823" s="596"/>
      <c r="H823" s="596"/>
    </row>
    <row r="824" spans="1:8" customFormat="1" ht="13">
      <c r="A824" s="596"/>
      <c r="B824" s="596"/>
      <c r="C824" s="596"/>
      <c r="D824" s="596"/>
      <c r="E824" s="596"/>
      <c r="F824" s="596"/>
      <c r="G824" s="596"/>
      <c r="H824" s="596"/>
    </row>
    <row r="825" spans="1:8" customFormat="1" ht="13">
      <c r="A825" s="597" t="s">
        <v>519</v>
      </c>
      <c r="B825" s="597"/>
      <c r="C825" s="597"/>
      <c r="D825" s="597"/>
      <c r="E825" s="597"/>
      <c r="F825" s="597"/>
      <c r="G825" s="597"/>
      <c r="H825" s="598" t="s">
        <v>249</v>
      </c>
    </row>
    <row r="826" spans="1:8" customFormat="1" ht="13">
      <c r="A826" s="847" t="s">
        <v>77</v>
      </c>
      <c r="B826" s="369"/>
      <c r="C826" s="369"/>
      <c r="D826" s="369"/>
      <c r="E826" s="369"/>
      <c r="F826" s="369"/>
      <c r="G826" s="369"/>
      <c r="H826" s="147"/>
    </row>
    <row r="827" spans="1:8" customFormat="1" ht="13">
      <c r="A827" s="121" t="s">
        <v>495</v>
      </c>
      <c r="B827" s="148"/>
      <c r="C827" s="148"/>
      <c r="D827" s="148"/>
      <c r="E827" s="148"/>
      <c r="F827" s="148"/>
      <c r="G827" s="148"/>
      <c r="H827" s="147"/>
    </row>
    <row r="828" spans="1:8" customFormat="1" ht="13">
      <c r="A828" s="148"/>
      <c r="B828" s="148"/>
      <c r="C828" s="148"/>
      <c r="D828" s="148"/>
      <c r="E828" s="148"/>
      <c r="F828" s="148"/>
      <c r="G828" s="148"/>
      <c r="H828" s="52"/>
    </row>
    <row r="829" spans="1:8" customFormat="1" ht="13">
      <c r="A829" s="132" t="s">
        <v>262</v>
      </c>
      <c r="B829" s="827">
        <f>+'Sch II OE FINAL'!F829</f>
        <v>0</v>
      </c>
      <c r="C829" s="828" t="s">
        <v>264</v>
      </c>
      <c r="D829" s="812">
        <f>+'Sch II OE FINAL'!F830</f>
        <v>0</v>
      </c>
      <c r="E829" s="466" t="s">
        <v>265</v>
      </c>
      <c r="F829" s="983">
        <f>+'Sch II OE FINAL'!L830</f>
        <v>0</v>
      </c>
      <c r="G829" s="984"/>
      <c r="H829" s="621"/>
    </row>
    <row r="830" spans="1:8" customFormat="1" ht="13">
      <c r="A830" s="132" t="s">
        <v>496</v>
      </c>
      <c r="B830" s="809">
        <f>+'Sch II OE FINAL'!H833</f>
        <v>0</v>
      </c>
      <c r="C830" s="829" t="s">
        <v>497</v>
      </c>
      <c r="D830" s="809">
        <f>+'Sch II OE FINAL'!H834</f>
        <v>0</v>
      </c>
      <c r="E830" s="465" t="s">
        <v>498</v>
      </c>
      <c r="F830" s="985">
        <f>+'SUD Units &amp; Cost Center Data'!G831</f>
        <v>0</v>
      </c>
      <c r="G830" s="985"/>
      <c r="H830" s="621"/>
    </row>
    <row r="831" spans="1:8" customFormat="1" ht="13">
      <c r="A831" s="620" t="s">
        <v>263</v>
      </c>
      <c r="B831" s="810">
        <f>+'Sch II OE FINAL'!L829</f>
        <v>0</v>
      </c>
      <c r="C831" s="828" t="s">
        <v>499</v>
      </c>
      <c r="D831" s="811">
        <f>+AAR!E836</f>
        <v>0</v>
      </c>
      <c r="E831" s="467" t="s">
        <v>335</v>
      </c>
      <c r="F831" s="984">
        <f>+'SUD Units &amp; Cost Center Data'!K831</f>
        <v>0</v>
      </c>
      <c r="G831" s="984"/>
      <c r="H831" s="621"/>
    </row>
    <row r="832" spans="1:8" customFormat="1" ht="13">
      <c r="A832" s="620"/>
      <c r="B832" s="430"/>
      <c r="C832" s="430"/>
      <c r="D832" s="430"/>
      <c r="E832" s="430"/>
      <c r="F832" s="430"/>
      <c r="G832" s="430"/>
      <c r="H832" s="1"/>
    </row>
    <row r="833" spans="1:8" customFormat="1" ht="3.75" customHeight="1" thickBot="1">
      <c r="A833" s="132"/>
      <c r="B833" s="986"/>
      <c r="C833" s="986"/>
      <c r="D833" s="986"/>
      <c r="E833" s="986"/>
      <c r="F833" s="986"/>
      <c r="G833" s="986"/>
      <c r="H833" s="986"/>
    </row>
    <row r="834" spans="1:8" customFormat="1" ht="13" hidden="1" thickBot="1">
      <c r="A834" s="1"/>
      <c r="B834" s="986"/>
      <c r="C834" s="986"/>
      <c r="D834" s="986"/>
      <c r="E834" s="986"/>
      <c r="F834" s="986"/>
      <c r="G834" s="986"/>
      <c r="H834" s="986"/>
    </row>
    <row r="835" spans="1:8" customFormat="1" ht="13.5" hidden="1" thickBot="1">
      <c r="A835" s="468"/>
      <c r="B835" s="1"/>
      <c r="C835" s="1"/>
      <c r="D835" s="1"/>
      <c r="E835" s="1"/>
      <c r="F835" s="1"/>
      <c r="G835" s="1"/>
      <c r="H835" s="1"/>
    </row>
    <row r="836" spans="1:8" customFormat="1" ht="13" thickTop="1">
      <c r="A836" s="974" t="s">
        <v>500</v>
      </c>
      <c r="B836" s="975"/>
      <c r="C836" s="975"/>
      <c r="D836" s="975"/>
      <c r="E836" s="975"/>
      <c r="F836" s="981" t="s">
        <v>520</v>
      </c>
      <c r="G836" s="979" t="s">
        <v>502</v>
      </c>
      <c r="H836" s="980"/>
    </row>
    <row r="837" spans="1:8" customFormat="1">
      <c r="A837" s="464" t="s">
        <v>503</v>
      </c>
      <c r="B837" s="463" t="s">
        <v>504</v>
      </c>
      <c r="C837" s="463" t="s">
        <v>505</v>
      </c>
      <c r="D837" s="463" t="s">
        <v>506</v>
      </c>
      <c r="E837" s="622" t="s">
        <v>507</v>
      </c>
      <c r="F837" s="982"/>
      <c r="G837" s="623" t="s">
        <v>508</v>
      </c>
      <c r="H837" s="624" t="s">
        <v>509</v>
      </c>
    </row>
    <row r="838" spans="1:8" customFormat="1">
      <c r="A838" s="625"/>
      <c r="B838" s="626"/>
      <c r="C838" s="627"/>
      <c r="D838" s="627"/>
      <c r="E838" s="628"/>
      <c r="F838" s="113"/>
      <c r="G838" s="629"/>
      <c r="H838" s="630"/>
    </row>
    <row r="839" spans="1:8" customFormat="1">
      <c r="A839" s="631"/>
      <c r="B839" s="626"/>
      <c r="C839" s="627"/>
      <c r="D839" s="627"/>
      <c r="E839" s="628"/>
      <c r="F839" s="115"/>
      <c r="G839" s="629"/>
      <c r="H839" s="630"/>
    </row>
    <row r="840" spans="1:8" customFormat="1">
      <c r="A840" s="631"/>
      <c r="B840" s="626"/>
      <c r="C840" s="627"/>
      <c r="D840" s="627"/>
      <c r="E840" s="628"/>
      <c r="F840" s="115"/>
      <c r="G840" s="629"/>
      <c r="H840" s="630"/>
    </row>
    <row r="841" spans="1:8" customFormat="1">
      <c r="A841" s="631"/>
      <c r="B841" s="626"/>
      <c r="C841" s="627"/>
      <c r="D841" s="627"/>
      <c r="E841" s="628"/>
      <c r="F841" s="115"/>
      <c r="G841" s="629"/>
      <c r="H841" s="630"/>
    </row>
    <row r="842" spans="1:8" customFormat="1">
      <c r="A842" s="631"/>
      <c r="B842" s="626"/>
      <c r="C842" s="627"/>
      <c r="D842" s="627"/>
      <c r="E842" s="628"/>
      <c r="F842" s="115"/>
      <c r="G842" s="629"/>
      <c r="H842" s="630"/>
    </row>
    <row r="843" spans="1:8" customFormat="1">
      <c r="A843" s="631"/>
      <c r="B843" s="626"/>
      <c r="C843" s="632"/>
      <c r="D843" s="632"/>
      <c r="E843" s="633"/>
      <c r="F843" s="115"/>
      <c r="G843" s="634"/>
      <c r="H843" s="635"/>
    </row>
    <row r="844" spans="1:8" customFormat="1">
      <c r="A844" s="631"/>
      <c r="B844" s="626"/>
      <c r="C844" s="632"/>
      <c r="D844" s="632"/>
      <c r="E844" s="633"/>
      <c r="F844" s="115"/>
      <c r="G844" s="634"/>
      <c r="H844" s="635"/>
    </row>
    <row r="845" spans="1:8" customFormat="1">
      <c r="A845" s="631"/>
      <c r="B845" s="626"/>
      <c r="C845" s="627"/>
      <c r="D845" s="627"/>
      <c r="E845" s="628"/>
      <c r="F845" s="115"/>
      <c r="G845" s="629"/>
      <c r="H845" s="630"/>
    </row>
    <row r="846" spans="1:8" customFormat="1">
      <c r="A846" s="636"/>
      <c r="B846" s="626"/>
      <c r="C846" s="637"/>
      <c r="D846" s="637"/>
      <c r="E846" s="638"/>
      <c r="F846" s="115"/>
      <c r="G846" s="639"/>
      <c r="H846" s="640"/>
    </row>
    <row r="847" spans="1:8" customFormat="1" ht="13" thickBot="1">
      <c r="A847" s="321"/>
      <c r="B847" s="469"/>
      <c r="C847" s="469"/>
      <c r="D847" s="469"/>
      <c r="E847" s="469"/>
      <c r="F847" s="551"/>
      <c r="G847" s="469"/>
      <c r="H847" s="469"/>
    </row>
    <row r="848" spans="1:8" customFormat="1" ht="13" thickTop="1">
      <c r="A848" s="974" t="s">
        <v>510</v>
      </c>
      <c r="B848" s="975"/>
      <c r="C848" s="975"/>
      <c r="D848" s="975"/>
      <c r="E848" s="975"/>
      <c r="F848" s="981" t="s">
        <v>520</v>
      </c>
      <c r="G848" s="979" t="s">
        <v>502</v>
      </c>
      <c r="H848" s="980"/>
    </row>
    <row r="849" spans="1:8" customFormat="1" ht="25.5" customHeight="1">
      <c r="A849" s="464" t="s">
        <v>503</v>
      </c>
      <c r="B849" s="463" t="s">
        <v>504</v>
      </c>
      <c r="C849" s="463" t="s">
        <v>505</v>
      </c>
      <c r="D849" s="463" t="s">
        <v>506</v>
      </c>
      <c r="E849" s="622" t="s">
        <v>507</v>
      </c>
      <c r="F849" s="982"/>
      <c r="G849" s="623" t="s">
        <v>508</v>
      </c>
      <c r="H849" s="624" t="s">
        <v>509</v>
      </c>
    </row>
    <row r="850" spans="1:8" customFormat="1">
      <c r="A850" s="625"/>
      <c r="B850" s="641"/>
      <c r="C850" s="627"/>
      <c r="D850" s="627"/>
      <c r="E850" s="628"/>
      <c r="F850" s="113"/>
      <c r="G850" s="629"/>
      <c r="H850" s="630"/>
    </row>
    <row r="851" spans="1:8" customFormat="1">
      <c r="A851" s="642"/>
      <c r="B851" s="626"/>
      <c r="C851" s="627"/>
      <c r="D851" s="627"/>
      <c r="E851" s="628"/>
      <c r="F851" s="113"/>
      <c r="G851" s="629"/>
      <c r="H851" s="630"/>
    </row>
    <row r="852" spans="1:8" customFormat="1">
      <c r="A852" s="642"/>
      <c r="B852" s="626"/>
      <c r="C852" s="627"/>
      <c r="D852" s="627"/>
      <c r="E852" s="628"/>
      <c r="F852" s="113"/>
      <c r="G852" s="629"/>
      <c r="H852" s="630"/>
    </row>
    <row r="853" spans="1:8" customFormat="1">
      <c r="A853" s="642"/>
      <c r="B853" s="626"/>
      <c r="C853" s="627"/>
      <c r="D853" s="627"/>
      <c r="E853" s="628"/>
      <c r="F853" s="113"/>
      <c r="G853" s="629"/>
      <c r="H853" s="630"/>
    </row>
    <row r="854" spans="1:8" customFormat="1">
      <c r="A854" s="642"/>
      <c r="B854" s="626"/>
      <c r="C854" s="627"/>
      <c r="D854" s="627"/>
      <c r="E854" s="628"/>
      <c r="F854" s="113"/>
      <c r="G854" s="629"/>
      <c r="H854" s="630"/>
    </row>
    <row r="855" spans="1:8" customFormat="1">
      <c r="A855" s="642"/>
      <c r="B855" s="626"/>
      <c r="C855" s="627"/>
      <c r="D855" s="627"/>
      <c r="E855" s="628"/>
      <c r="F855" s="113"/>
      <c r="G855" s="629"/>
      <c r="H855" s="630"/>
    </row>
    <row r="856" spans="1:8" customFormat="1">
      <c r="A856" s="643"/>
      <c r="B856" s="627"/>
      <c r="C856" s="627"/>
      <c r="D856" s="627"/>
      <c r="E856" s="628"/>
      <c r="F856" s="113"/>
      <c r="G856" s="629"/>
      <c r="H856" s="630"/>
    </row>
    <row r="857" spans="1:8" customFormat="1">
      <c r="A857" s="643"/>
      <c r="B857" s="632"/>
      <c r="C857" s="627"/>
      <c r="D857" s="627"/>
      <c r="E857" s="628"/>
      <c r="F857" s="113"/>
      <c r="G857" s="629"/>
      <c r="H857" s="630"/>
    </row>
    <row r="858" spans="1:8" customFormat="1">
      <c r="A858" s="642"/>
      <c r="B858" s="626"/>
      <c r="C858" s="627"/>
      <c r="D858" s="627"/>
      <c r="E858" s="628"/>
      <c r="F858" s="113"/>
      <c r="G858" s="629"/>
      <c r="H858" s="630"/>
    </row>
    <row r="859" spans="1:8" customFormat="1">
      <c r="A859" s="642"/>
      <c r="B859" s="626"/>
      <c r="C859" s="627"/>
      <c r="D859" s="627"/>
      <c r="E859" s="628"/>
      <c r="F859" s="113"/>
      <c r="G859" s="629"/>
      <c r="H859" s="630"/>
    </row>
    <row r="860" spans="1:8" customFormat="1">
      <c r="A860" s="631"/>
      <c r="B860" s="626"/>
      <c r="C860" s="627"/>
      <c r="D860" s="627"/>
      <c r="E860" s="628"/>
      <c r="F860" s="115"/>
      <c r="G860" s="629"/>
      <c r="H860" s="630"/>
    </row>
    <row r="861" spans="1:8" customFormat="1">
      <c r="A861" s="636"/>
      <c r="B861" s="626"/>
      <c r="C861" s="637"/>
      <c r="D861" s="637"/>
      <c r="E861" s="638"/>
      <c r="F861" s="115"/>
      <c r="G861" s="639"/>
      <c r="H861" s="640"/>
    </row>
    <row r="862" spans="1:8" customFormat="1" ht="13" thickBot="1">
      <c r="A862" s="321"/>
      <c r="B862" s="469"/>
      <c r="C862" s="469"/>
      <c r="D862" s="469"/>
      <c r="E862" s="469"/>
      <c r="F862" s="551">
        <f>SUM(F850:F861)</f>
        <v>0</v>
      </c>
      <c r="G862" s="469"/>
      <c r="H862" s="469"/>
    </row>
    <row r="863" spans="1:8" customFormat="1" ht="13" thickTop="1">
      <c r="A863" s="514"/>
      <c r="B863" s="514"/>
      <c r="C863" s="514"/>
      <c r="D863" s="514"/>
      <c r="E863" s="514"/>
      <c r="F863" s="514"/>
      <c r="G863" s="514"/>
      <c r="H863" s="515"/>
    </row>
    <row r="864" spans="1:8" customFormat="1" ht="15.5">
      <c r="A864" s="976" t="s">
        <v>512</v>
      </c>
      <c r="B864" s="976"/>
      <c r="C864" s="976"/>
      <c r="D864" s="976"/>
      <c r="E864" s="976"/>
      <c r="F864" s="976"/>
      <c r="G864" s="976"/>
      <c r="H864" s="976"/>
    </row>
    <row r="865" spans="1:8" customFormat="1" ht="13">
      <c r="A865" s="977" t="s">
        <v>513</v>
      </c>
      <c r="B865" s="977"/>
      <c r="C865" s="977"/>
      <c r="D865" s="977"/>
      <c r="E865" s="977"/>
      <c r="F865" s="977"/>
      <c r="G865" s="977"/>
      <c r="H865" s="977"/>
    </row>
    <row r="866" spans="1:8" customFormat="1" ht="13">
      <c r="A866" s="977" t="s">
        <v>514</v>
      </c>
      <c r="B866" s="977"/>
      <c r="C866" s="977"/>
      <c r="D866" s="977"/>
      <c r="E866" s="977"/>
      <c r="F866" s="977"/>
      <c r="G866" s="977"/>
      <c r="H866" s="977"/>
    </row>
    <row r="867" spans="1:8" customFormat="1" ht="13">
      <c r="A867" s="595"/>
      <c r="B867" s="595"/>
      <c r="C867" s="595"/>
      <c r="D867" s="595"/>
      <c r="E867" s="595"/>
      <c r="F867" s="595"/>
      <c r="G867" s="595"/>
      <c r="H867" s="595"/>
    </row>
    <row r="868" spans="1:8" customFormat="1" ht="13">
      <c r="A868" s="595"/>
      <c r="B868" s="595"/>
      <c r="C868" s="595"/>
      <c r="D868" s="595"/>
      <c r="E868" s="595"/>
      <c r="F868" s="595"/>
      <c r="G868" s="595"/>
      <c r="H868" s="595"/>
    </row>
    <row r="869" spans="1:8" customFormat="1" ht="13">
      <c r="A869" s="595"/>
      <c r="B869" s="595"/>
      <c r="C869" s="595"/>
      <c r="D869" s="595"/>
      <c r="E869" s="595"/>
      <c r="F869" s="595"/>
      <c r="G869" s="595"/>
      <c r="H869" s="595"/>
    </row>
    <row r="870" spans="1:8" customFormat="1" ht="13.5" customHeight="1">
      <c r="A870" s="595"/>
      <c r="B870" s="595"/>
      <c r="C870" s="595"/>
      <c r="D870" s="595"/>
      <c r="E870" s="595"/>
      <c r="F870" s="595"/>
      <c r="G870" s="595"/>
      <c r="H870" s="595"/>
    </row>
    <row r="871" spans="1:8" customFormat="1" ht="13.5" customHeight="1">
      <c r="A871" s="595" t="s">
        <v>515</v>
      </c>
      <c r="B871" s="595"/>
      <c r="C871" s="595"/>
      <c r="D871" s="595"/>
      <c r="E871" s="595"/>
      <c r="F871" s="595"/>
      <c r="G871" s="595"/>
      <c r="H871" s="595"/>
    </row>
    <row r="872" spans="1:8" customFormat="1" ht="13">
      <c r="A872" s="595"/>
      <c r="B872" s="595"/>
      <c r="C872" s="595"/>
      <c r="D872" s="595"/>
      <c r="E872" s="595"/>
      <c r="F872" s="595"/>
      <c r="G872" s="978"/>
      <c r="H872" s="978"/>
    </row>
    <row r="873" spans="1:8" customFormat="1" ht="13">
      <c r="A873" s="597" t="s">
        <v>516</v>
      </c>
      <c r="B873" s="597"/>
      <c r="C873" s="597"/>
      <c r="D873" s="597"/>
      <c r="E873" s="597"/>
      <c r="F873" s="597"/>
      <c r="G873" s="597"/>
      <c r="H873" s="598" t="s">
        <v>249</v>
      </c>
    </row>
    <row r="874" spans="1:8" customFormat="1" ht="13">
      <c r="A874" s="693"/>
      <c r="B874" s="693"/>
      <c r="C874" s="693"/>
      <c r="D874" s="693"/>
      <c r="E874" s="693"/>
      <c r="F874" s="693"/>
      <c r="G874" s="693"/>
      <c r="H874" s="693"/>
    </row>
    <row r="875" spans="1:8" customFormat="1" ht="13">
      <c r="A875" s="597" t="s">
        <v>517</v>
      </c>
      <c r="B875" s="597"/>
      <c r="C875" s="597"/>
      <c r="D875" s="597"/>
      <c r="E875" s="597"/>
      <c r="F875" s="597"/>
      <c r="G875" s="599"/>
      <c r="H875" s="597"/>
    </row>
    <row r="876" spans="1:8" customFormat="1" ht="13">
      <c r="A876" s="596"/>
      <c r="B876" s="596"/>
      <c r="C876" s="596"/>
      <c r="D876" s="596"/>
      <c r="E876" s="596"/>
      <c r="F876" s="596"/>
      <c r="G876" s="596"/>
      <c r="H876" s="596"/>
    </row>
    <row r="877" spans="1:8" customFormat="1" ht="13">
      <c r="A877" s="644" t="s">
        <v>518</v>
      </c>
      <c r="B877" s="596"/>
      <c r="C877" s="596"/>
      <c r="D877" s="596"/>
      <c r="E877" s="596"/>
      <c r="F877" s="596"/>
      <c r="G877" s="596"/>
      <c r="H877" s="596"/>
    </row>
    <row r="878" spans="1:8" customFormat="1" ht="13">
      <c r="A878" s="596"/>
      <c r="B878" s="596"/>
      <c r="C878" s="596"/>
      <c r="D878" s="596"/>
      <c r="E878" s="596"/>
      <c r="F878" s="596"/>
      <c r="G878" s="596"/>
      <c r="H878" s="596"/>
    </row>
    <row r="879" spans="1:8" customFormat="1" ht="13">
      <c r="A879" s="596"/>
      <c r="B879" s="596"/>
      <c r="C879" s="596"/>
      <c r="D879" s="596"/>
      <c r="E879" s="596"/>
      <c r="F879" s="596"/>
      <c r="G879" s="596"/>
      <c r="H879" s="596"/>
    </row>
    <row r="880" spans="1:8" customFormat="1" ht="13">
      <c r="A880" s="597" t="s">
        <v>519</v>
      </c>
      <c r="B880" s="597"/>
      <c r="C880" s="597"/>
      <c r="D880" s="597"/>
      <c r="E880" s="597"/>
      <c r="F880" s="597"/>
      <c r="G880" s="597"/>
      <c r="H880" s="598" t="s">
        <v>249</v>
      </c>
    </row>
    <row r="881" spans="1:8" customFormat="1" ht="13">
      <c r="A881" s="847" t="s">
        <v>77</v>
      </c>
      <c r="B881" s="369"/>
      <c r="C881" s="369"/>
      <c r="D881" s="369"/>
      <c r="E881" s="369"/>
      <c r="F881" s="369"/>
      <c r="G881" s="369"/>
      <c r="H881" s="147"/>
    </row>
    <row r="882" spans="1:8" customFormat="1" ht="13">
      <c r="A882" s="121" t="s">
        <v>495</v>
      </c>
      <c r="B882" s="148"/>
      <c r="C882" s="148"/>
      <c r="D882" s="148"/>
      <c r="E882" s="148"/>
      <c r="F882" s="148"/>
      <c r="G882" s="148"/>
      <c r="H882" s="147"/>
    </row>
    <row r="883" spans="1:8" customFormat="1" ht="13">
      <c r="A883" s="148"/>
      <c r="B883" s="148"/>
      <c r="C883" s="148"/>
      <c r="D883" s="148"/>
      <c r="E883" s="148"/>
      <c r="F883" s="148"/>
      <c r="G883" s="148"/>
      <c r="H883" s="52"/>
    </row>
    <row r="884" spans="1:8" customFormat="1" ht="13">
      <c r="A884" s="132" t="s">
        <v>262</v>
      </c>
      <c r="B884" s="827">
        <f>+'Sch II OE FINAL'!F884</f>
        <v>0</v>
      </c>
      <c r="C884" s="828" t="s">
        <v>264</v>
      </c>
      <c r="D884" s="812">
        <f>+'Sch II OE FINAL'!F885</f>
        <v>0</v>
      </c>
      <c r="E884" s="466" t="s">
        <v>265</v>
      </c>
      <c r="F884" s="983">
        <f>+'Sch II OE FINAL'!L885</f>
        <v>0</v>
      </c>
      <c r="G884" s="984"/>
      <c r="H884" s="621"/>
    </row>
    <row r="885" spans="1:8" customFormat="1" ht="13">
      <c r="A885" s="132" t="s">
        <v>496</v>
      </c>
      <c r="B885" s="809">
        <f>+'Sch II OE FINAL'!H888</f>
        <v>0</v>
      </c>
      <c r="C885" s="829" t="s">
        <v>497</v>
      </c>
      <c r="D885" s="809">
        <f>+'Sch II OE FINAL'!H889</f>
        <v>0</v>
      </c>
      <c r="E885" s="465" t="s">
        <v>498</v>
      </c>
      <c r="F885" s="985">
        <f>+'SUD Units &amp; Cost Center Data'!G886</f>
        <v>0</v>
      </c>
      <c r="G885" s="985"/>
      <c r="H885" s="621"/>
    </row>
    <row r="886" spans="1:8" customFormat="1" ht="13">
      <c r="A886" s="620" t="s">
        <v>263</v>
      </c>
      <c r="B886" s="810">
        <f>+'Sch II OE FINAL'!L884</f>
        <v>0</v>
      </c>
      <c r="C886" s="828" t="s">
        <v>499</v>
      </c>
      <c r="D886" s="811">
        <f>+AAR!E891</f>
        <v>0</v>
      </c>
      <c r="E886" s="467" t="s">
        <v>335</v>
      </c>
      <c r="F886" s="984">
        <f>+'SUD Units &amp; Cost Center Data'!K886</f>
        <v>0</v>
      </c>
      <c r="G886" s="984"/>
      <c r="H886" s="621"/>
    </row>
    <row r="887" spans="1:8" customFormat="1" ht="13">
      <c r="A887" s="620"/>
      <c r="B887" s="430"/>
      <c r="C887" s="430"/>
      <c r="D887" s="430"/>
      <c r="E887" s="430"/>
      <c r="F887" s="430"/>
      <c r="G887" s="430"/>
      <c r="H887" s="1"/>
    </row>
    <row r="888" spans="1:8" customFormat="1" ht="3.75" customHeight="1" thickBot="1">
      <c r="A888" s="132"/>
      <c r="B888" s="986"/>
      <c r="C888" s="986"/>
      <c r="D888" s="986"/>
      <c r="E888" s="986"/>
      <c r="F888" s="986"/>
      <c r="G888" s="986"/>
      <c r="H888" s="986"/>
    </row>
    <row r="889" spans="1:8" customFormat="1" ht="13" hidden="1" thickBot="1">
      <c r="A889" s="1"/>
      <c r="B889" s="986"/>
      <c r="C889" s="986"/>
      <c r="D889" s="986"/>
      <c r="E889" s="986"/>
      <c r="F889" s="986"/>
      <c r="G889" s="986"/>
      <c r="H889" s="986"/>
    </row>
    <row r="890" spans="1:8" customFormat="1" ht="13.5" hidden="1" thickBot="1">
      <c r="A890" s="468"/>
      <c r="B890" s="1"/>
      <c r="C890" s="1"/>
      <c r="D890" s="1"/>
      <c r="E890" s="1"/>
      <c r="F890" s="1"/>
      <c r="G890" s="1"/>
      <c r="H890" s="1"/>
    </row>
    <row r="891" spans="1:8" customFormat="1" ht="13" thickTop="1">
      <c r="A891" s="974" t="s">
        <v>500</v>
      </c>
      <c r="B891" s="975"/>
      <c r="C891" s="975"/>
      <c r="D891" s="975"/>
      <c r="E891" s="975"/>
      <c r="F891" s="981" t="s">
        <v>520</v>
      </c>
      <c r="G891" s="979" t="s">
        <v>502</v>
      </c>
      <c r="H891" s="980"/>
    </row>
    <row r="892" spans="1:8" customFormat="1">
      <c r="A892" s="464" t="s">
        <v>503</v>
      </c>
      <c r="B892" s="463" t="s">
        <v>504</v>
      </c>
      <c r="C892" s="463" t="s">
        <v>505</v>
      </c>
      <c r="D892" s="463" t="s">
        <v>506</v>
      </c>
      <c r="E892" s="622" t="s">
        <v>507</v>
      </c>
      <c r="F892" s="982"/>
      <c r="G892" s="623" t="s">
        <v>508</v>
      </c>
      <c r="H892" s="624" t="s">
        <v>509</v>
      </c>
    </row>
    <row r="893" spans="1:8" customFormat="1">
      <c r="A893" s="625"/>
      <c r="B893" s="626"/>
      <c r="C893" s="627"/>
      <c r="D893" s="627"/>
      <c r="E893" s="628"/>
      <c r="F893" s="113"/>
      <c r="G893" s="629"/>
      <c r="H893" s="630"/>
    </row>
    <row r="894" spans="1:8" customFormat="1">
      <c r="A894" s="631"/>
      <c r="B894" s="626"/>
      <c r="C894" s="627"/>
      <c r="D894" s="627"/>
      <c r="E894" s="628"/>
      <c r="F894" s="115"/>
      <c r="G894" s="629"/>
      <c r="H894" s="630"/>
    </row>
    <row r="895" spans="1:8" customFormat="1">
      <c r="A895" s="631"/>
      <c r="B895" s="626"/>
      <c r="C895" s="627"/>
      <c r="D895" s="627"/>
      <c r="E895" s="628"/>
      <c r="F895" s="115"/>
      <c r="G895" s="629"/>
      <c r="H895" s="630"/>
    </row>
    <row r="896" spans="1:8" customFormat="1">
      <c r="A896" s="631"/>
      <c r="B896" s="626"/>
      <c r="C896" s="627"/>
      <c r="D896" s="627"/>
      <c r="E896" s="628"/>
      <c r="F896" s="115"/>
      <c r="G896" s="629"/>
      <c r="H896" s="630"/>
    </row>
    <row r="897" spans="1:8" customFormat="1">
      <c r="A897" s="631"/>
      <c r="B897" s="626"/>
      <c r="C897" s="627"/>
      <c r="D897" s="627"/>
      <c r="E897" s="628"/>
      <c r="F897" s="115"/>
      <c r="G897" s="629"/>
      <c r="H897" s="630"/>
    </row>
    <row r="898" spans="1:8" customFormat="1">
      <c r="A898" s="631"/>
      <c r="B898" s="626"/>
      <c r="C898" s="632"/>
      <c r="D898" s="632"/>
      <c r="E898" s="633"/>
      <c r="F898" s="115"/>
      <c r="G898" s="634"/>
      <c r="H898" s="635"/>
    </row>
    <row r="899" spans="1:8" customFormat="1">
      <c r="A899" s="631"/>
      <c r="B899" s="626"/>
      <c r="C899" s="632"/>
      <c r="D899" s="632"/>
      <c r="E899" s="633"/>
      <c r="F899" s="115"/>
      <c r="G899" s="634"/>
      <c r="H899" s="635"/>
    </row>
    <row r="900" spans="1:8" customFormat="1">
      <c r="A900" s="631"/>
      <c r="B900" s="626"/>
      <c r="C900" s="627"/>
      <c r="D900" s="627"/>
      <c r="E900" s="628"/>
      <c r="F900" s="115"/>
      <c r="G900" s="629"/>
      <c r="H900" s="630"/>
    </row>
    <row r="901" spans="1:8" customFormat="1">
      <c r="A901" s="636"/>
      <c r="B901" s="626"/>
      <c r="C901" s="637"/>
      <c r="D901" s="637"/>
      <c r="E901" s="638"/>
      <c r="F901" s="115"/>
      <c r="G901" s="639"/>
      <c r="H901" s="640"/>
    </row>
    <row r="902" spans="1:8" customFormat="1" ht="13" thickBot="1">
      <c r="A902" s="321"/>
      <c r="B902" s="469"/>
      <c r="C902" s="469"/>
      <c r="D902" s="469"/>
      <c r="E902" s="469"/>
      <c r="F902" s="551"/>
      <c r="G902" s="469"/>
      <c r="H902" s="469"/>
    </row>
    <row r="903" spans="1:8" customFormat="1" ht="13" thickTop="1">
      <c r="A903" s="974" t="s">
        <v>510</v>
      </c>
      <c r="B903" s="975"/>
      <c r="C903" s="975"/>
      <c r="D903" s="975"/>
      <c r="E903" s="975"/>
      <c r="F903" s="981" t="s">
        <v>520</v>
      </c>
      <c r="G903" s="979" t="s">
        <v>502</v>
      </c>
      <c r="H903" s="980"/>
    </row>
    <row r="904" spans="1:8" customFormat="1" ht="25.5" customHeight="1">
      <c r="A904" s="464" t="s">
        <v>503</v>
      </c>
      <c r="B904" s="463" t="s">
        <v>504</v>
      </c>
      <c r="C904" s="463" t="s">
        <v>505</v>
      </c>
      <c r="D904" s="463" t="s">
        <v>506</v>
      </c>
      <c r="E904" s="622" t="s">
        <v>507</v>
      </c>
      <c r="F904" s="982"/>
      <c r="G904" s="623" t="s">
        <v>508</v>
      </c>
      <c r="H904" s="624" t="s">
        <v>509</v>
      </c>
    </row>
    <row r="905" spans="1:8" customFormat="1">
      <c r="A905" s="625"/>
      <c r="B905" s="641"/>
      <c r="C905" s="627"/>
      <c r="D905" s="627"/>
      <c r="E905" s="628"/>
      <c r="F905" s="113"/>
      <c r="G905" s="629"/>
      <c r="H905" s="630"/>
    </row>
    <row r="906" spans="1:8" customFormat="1">
      <c r="A906" s="642"/>
      <c r="B906" s="626"/>
      <c r="C906" s="627"/>
      <c r="D906" s="627"/>
      <c r="E906" s="628"/>
      <c r="F906" s="113"/>
      <c r="G906" s="629"/>
      <c r="H906" s="630"/>
    </row>
    <row r="907" spans="1:8" customFormat="1">
      <c r="A907" s="642"/>
      <c r="B907" s="626"/>
      <c r="C907" s="627"/>
      <c r="D907" s="627"/>
      <c r="E907" s="628"/>
      <c r="F907" s="113"/>
      <c r="G907" s="629"/>
      <c r="H907" s="630"/>
    </row>
    <row r="908" spans="1:8" customFormat="1">
      <c r="A908" s="642"/>
      <c r="B908" s="626"/>
      <c r="C908" s="627"/>
      <c r="D908" s="627"/>
      <c r="E908" s="628"/>
      <c r="F908" s="113"/>
      <c r="G908" s="629"/>
      <c r="H908" s="630"/>
    </row>
    <row r="909" spans="1:8" customFormat="1">
      <c r="A909" s="642"/>
      <c r="B909" s="626"/>
      <c r="C909" s="627"/>
      <c r="D909" s="627"/>
      <c r="E909" s="628"/>
      <c r="F909" s="113"/>
      <c r="G909" s="629"/>
      <c r="H909" s="630"/>
    </row>
    <row r="910" spans="1:8" customFormat="1">
      <c r="A910" s="642"/>
      <c r="B910" s="626"/>
      <c r="C910" s="627"/>
      <c r="D910" s="627"/>
      <c r="E910" s="628"/>
      <c r="F910" s="113"/>
      <c r="G910" s="629"/>
      <c r="H910" s="630"/>
    </row>
    <row r="911" spans="1:8" customFormat="1">
      <c r="A911" s="643"/>
      <c r="B911" s="627"/>
      <c r="C911" s="627"/>
      <c r="D911" s="627"/>
      <c r="E911" s="628"/>
      <c r="F911" s="113"/>
      <c r="G911" s="629"/>
      <c r="H911" s="630"/>
    </row>
    <row r="912" spans="1:8" customFormat="1">
      <c r="A912" s="643"/>
      <c r="B912" s="632"/>
      <c r="C912" s="627"/>
      <c r="D912" s="627"/>
      <c r="E912" s="628"/>
      <c r="F912" s="113"/>
      <c r="G912" s="629"/>
      <c r="H912" s="630"/>
    </row>
    <row r="913" spans="1:8" customFormat="1">
      <c r="A913" s="642"/>
      <c r="B913" s="626"/>
      <c r="C913" s="627"/>
      <c r="D913" s="627"/>
      <c r="E913" s="628"/>
      <c r="F913" s="113"/>
      <c r="G913" s="629"/>
      <c r="H913" s="630"/>
    </row>
    <row r="914" spans="1:8" customFormat="1">
      <c r="A914" s="642"/>
      <c r="B914" s="626"/>
      <c r="C914" s="627"/>
      <c r="D914" s="627"/>
      <c r="E914" s="628"/>
      <c r="F914" s="113"/>
      <c r="G914" s="629"/>
      <c r="H914" s="630"/>
    </row>
    <row r="915" spans="1:8" customFormat="1">
      <c r="A915" s="631"/>
      <c r="B915" s="626"/>
      <c r="C915" s="627"/>
      <c r="D915" s="627"/>
      <c r="E915" s="628"/>
      <c r="F915" s="115"/>
      <c r="G915" s="629"/>
      <c r="H915" s="630"/>
    </row>
    <row r="916" spans="1:8" customFormat="1">
      <c r="A916" s="636"/>
      <c r="B916" s="626"/>
      <c r="C916" s="637"/>
      <c r="D916" s="637"/>
      <c r="E916" s="638"/>
      <c r="F916" s="115"/>
      <c r="G916" s="639"/>
      <c r="H916" s="640"/>
    </row>
    <row r="917" spans="1:8" customFormat="1" ht="13" thickBot="1">
      <c r="A917" s="321"/>
      <c r="B917" s="469"/>
      <c r="C917" s="469"/>
      <c r="D917" s="469"/>
      <c r="E917" s="469"/>
      <c r="F917" s="551">
        <f>SUM(F905:F916)</f>
        <v>0</v>
      </c>
      <c r="G917" s="469"/>
      <c r="H917" s="469"/>
    </row>
    <row r="918" spans="1:8" customFormat="1" ht="13" thickTop="1">
      <c r="A918" s="514"/>
      <c r="B918" s="514"/>
      <c r="C918" s="514"/>
      <c r="D918" s="514"/>
      <c r="E918" s="514"/>
      <c r="F918" s="514"/>
      <c r="G918" s="514"/>
      <c r="H918" s="515"/>
    </row>
    <row r="919" spans="1:8" customFormat="1" ht="15.5">
      <c r="A919" s="976" t="s">
        <v>512</v>
      </c>
      <c r="B919" s="976"/>
      <c r="C919" s="976"/>
      <c r="D919" s="976"/>
      <c r="E919" s="976"/>
      <c r="F919" s="976"/>
      <c r="G919" s="976"/>
      <c r="H919" s="976"/>
    </row>
    <row r="920" spans="1:8" customFormat="1" ht="13">
      <c r="A920" s="977" t="s">
        <v>513</v>
      </c>
      <c r="B920" s="977"/>
      <c r="C920" s="977"/>
      <c r="D920" s="977"/>
      <c r="E920" s="977"/>
      <c r="F920" s="977"/>
      <c r="G920" s="977"/>
      <c r="H920" s="977"/>
    </row>
    <row r="921" spans="1:8" customFormat="1" ht="13">
      <c r="A921" s="977" t="s">
        <v>514</v>
      </c>
      <c r="B921" s="977"/>
      <c r="C921" s="977"/>
      <c r="D921" s="977"/>
      <c r="E921" s="977"/>
      <c r="F921" s="977"/>
      <c r="G921" s="977"/>
      <c r="H921" s="977"/>
    </row>
    <row r="922" spans="1:8" customFormat="1" ht="13">
      <c r="A922" s="595"/>
      <c r="B922" s="595"/>
      <c r="C922" s="595"/>
      <c r="D922" s="595"/>
      <c r="E922" s="595"/>
      <c r="F922" s="595"/>
      <c r="G922" s="595"/>
      <c r="H922" s="595"/>
    </row>
    <row r="923" spans="1:8" customFormat="1" ht="13">
      <c r="A923" s="595"/>
      <c r="B923" s="595"/>
      <c r="C923" s="595"/>
      <c r="D923" s="595"/>
      <c r="E923" s="595"/>
      <c r="F923" s="595"/>
      <c r="G923" s="595"/>
      <c r="H923" s="595"/>
    </row>
    <row r="924" spans="1:8" customFormat="1" ht="13">
      <c r="A924" s="595"/>
      <c r="B924" s="595"/>
      <c r="C924" s="595"/>
      <c r="D924" s="595"/>
      <c r="E924" s="595"/>
      <c r="F924" s="595"/>
      <c r="G924" s="595"/>
      <c r="H924" s="595"/>
    </row>
    <row r="925" spans="1:8" customFormat="1" ht="13.5" customHeight="1">
      <c r="A925" s="595"/>
      <c r="B925" s="595"/>
      <c r="C925" s="595"/>
      <c r="D925" s="595"/>
      <c r="E925" s="595"/>
      <c r="F925" s="595"/>
      <c r="G925" s="595"/>
      <c r="H925" s="595"/>
    </row>
    <row r="926" spans="1:8" customFormat="1" ht="13.5" customHeight="1">
      <c r="A926" s="595" t="s">
        <v>515</v>
      </c>
      <c r="B926" s="595"/>
      <c r="C926" s="595"/>
      <c r="D926" s="595"/>
      <c r="E926" s="595"/>
      <c r="F926" s="595"/>
      <c r="G926" s="595"/>
      <c r="H926" s="595"/>
    </row>
    <row r="927" spans="1:8" customFormat="1" ht="13">
      <c r="A927" s="595"/>
      <c r="B927" s="595"/>
      <c r="C927" s="595"/>
      <c r="D927" s="595"/>
      <c r="E927" s="595"/>
      <c r="F927" s="595"/>
      <c r="G927" s="978"/>
      <c r="H927" s="978"/>
    </row>
    <row r="928" spans="1:8" customFormat="1" ht="13">
      <c r="A928" s="597" t="s">
        <v>516</v>
      </c>
      <c r="B928" s="597"/>
      <c r="C928" s="597"/>
      <c r="D928" s="597"/>
      <c r="E928" s="597"/>
      <c r="F928" s="597"/>
      <c r="G928" s="597"/>
      <c r="H928" s="598" t="s">
        <v>249</v>
      </c>
    </row>
    <row r="929" spans="1:8" customFormat="1" ht="13">
      <c r="A929" s="693"/>
      <c r="B929" s="693"/>
      <c r="C929" s="693"/>
      <c r="D929" s="693"/>
      <c r="E929" s="693"/>
      <c r="F929" s="693"/>
      <c r="G929" s="693"/>
      <c r="H929" s="693"/>
    </row>
    <row r="930" spans="1:8" customFormat="1" ht="13">
      <c r="A930" s="597" t="s">
        <v>517</v>
      </c>
      <c r="B930" s="597"/>
      <c r="C930" s="597"/>
      <c r="D930" s="597"/>
      <c r="E930" s="597"/>
      <c r="F930" s="597"/>
      <c r="G930" s="599"/>
      <c r="H930" s="597"/>
    </row>
    <row r="931" spans="1:8" customFormat="1" ht="13">
      <c r="A931" s="596"/>
      <c r="B931" s="596"/>
      <c r="C931" s="596"/>
      <c r="D931" s="596"/>
      <c r="E931" s="596"/>
      <c r="F931" s="596"/>
      <c r="G931" s="596"/>
      <c r="H931" s="596"/>
    </row>
    <row r="932" spans="1:8" customFormat="1" ht="13">
      <c r="A932" s="644" t="s">
        <v>518</v>
      </c>
      <c r="B932" s="596"/>
      <c r="C932" s="596"/>
      <c r="D932" s="596"/>
      <c r="E932" s="596"/>
      <c r="F932" s="596"/>
      <c r="G932" s="596"/>
      <c r="H932" s="596"/>
    </row>
    <row r="933" spans="1:8" customFormat="1" ht="13">
      <c r="A933" s="596"/>
      <c r="B933" s="596"/>
      <c r="C933" s="596"/>
      <c r="D933" s="596"/>
      <c r="E933" s="596"/>
      <c r="F933" s="596"/>
      <c r="G933" s="596"/>
      <c r="H933" s="596"/>
    </row>
    <row r="934" spans="1:8" customFormat="1" ht="13">
      <c r="A934" s="596"/>
      <c r="B934" s="596"/>
      <c r="C934" s="596"/>
      <c r="D934" s="596"/>
      <c r="E934" s="596"/>
      <c r="F934" s="596"/>
      <c r="G934" s="596"/>
      <c r="H934" s="596"/>
    </row>
    <row r="935" spans="1:8" customFormat="1" ht="13">
      <c r="A935" s="597" t="s">
        <v>519</v>
      </c>
      <c r="B935" s="597"/>
      <c r="C935" s="597"/>
      <c r="D935" s="597"/>
      <c r="E935" s="597"/>
      <c r="F935" s="597"/>
      <c r="G935" s="597"/>
      <c r="H935" s="598" t="s">
        <v>249</v>
      </c>
    </row>
    <row r="936" spans="1:8" customFormat="1" ht="13">
      <c r="A936" s="847" t="s">
        <v>77</v>
      </c>
      <c r="B936" s="369"/>
      <c r="C936" s="369"/>
      <c r="D936" s="369"/>
      <c r="E936" s="369"/>
      <c r="F936" s="369"/>
      <c r="G936" s="369"/>
      <c r="H936" s="147"/>
    </row>
    <row r="937" spans="1:8" customFormat="1" ht="13">
      <c r="A937" s="121" t="s">
        <v>495</v>
      </c>
      <c r="B937" s="148"/>
      <c r="C937" s="148"/>
      <c r="D937" s="148"/>
      <c r="E937" s="148"/>
      <c r="F937" s="148"/>
      <c r="G937" s="148"/>
      <c r="H937" s="147"/>
    </row>
    <row r="938" spans="1:8" customFormat="1" ht="13">
      <c r="A938" s="148"/>
      <c r="B938" s="148"/>
      <c r="C938" s="148"/>
      <c r="D938" s="148"/>
      <c r="E938" s="148"/>
      <c r="F938" s="148"/>
      <c r="G938" s="148"/>
      <c r="H938" s="52"/>
    </row>
    <row r="939" spans="1:8" customFormat="1" ht="13">
      <c r="A939" s="132" t="s">
        <v>262</v>
      </c>
      <c r="B939" s="827">
        <f>+'Sch II OE FINAL'!F939</f>
        <v>0</v>
      </c>
      <c r="C939" s="828" t="s">
        <v>264</v>
      </c>
      <c r="D939" s="812">
        <f>+'Sch II OE FINAL'!F940</f>
        <v>0</v>
      </c>
      <c r="E939" s="466" t="s">
        <v>265</v>
      </c>
      <c r="F939" s="983">
        <f>+'Sch II OE FINAL'!L940</f>
        <v>0</v>
      </c>
      <c r="G939" s="984"/>
      <c r="H939" s="621"/>
    </row>
    <row r="940" spans="1:8" customFormat="1" ht="13">
      <c r="A940" s="132" t="s">
        <v>496</v>
      </c>
      <c r="B940" s="809">
        <f>+'Sch II OE FINAL'!H943</f>
        <v>0</v>
      </c>
      <c r="C940" s="829" t="s">
        <v>497</v>
      </c>
      <c r="D940" s="809">
        <f>+'Sch II OE FINAL'!H944</f>
        <v>0</v>
      </c>
      <c r="E940" s="465" t="s">
        <v>498</v>
      </c>
      <c r="F940" s="985">
        <f>+'SUD Units &amp; Cost Center Data'!G941</f>
        <v>0</v>
      </c>
      <c r="G940" s="985"/>
      <c r="H940" s="621"/>
    </row>
    <row r="941" spans="1:8" customFormat="1" ht="13">
      <c r="A941" s="620" t="s">
        <v>263</v>
      </c>
      <c r="B941" s="810">
        <f>+'Sch II OE FINAL'!L939</f>
        <v>0</v>
      </c>
      <c r="C941" s="828" t="s">
        <v>499</v>
      </c>
      <c r="D941" s="811">
        <f>+AAR!E946</f>
        <v>0</v>
      </c>
      <c r="E941" s="467" t="s">
        <v>335</v>
      </c>
      <c r="F941" s="984">
        <f>+'SUD Units &amp; Cost Center Data'!K941</f>
        <v>0</v>
      </c>
      <c r="G941" s="984"/>
      <c r="H941" s="621"/>
    </row>
    <row r="942" spans="1:8" customFormat="1" ht="13">
      <c r="A942" s="620"/>
      <c r="B942" s="430"/>
      <c r="C942" s="430"/>
      <c r="D942" s="430"/>
      <c r="E942" s="430"/>
      <c r="F942" s="430"/>
      <c r="G942" s="430"/>
      <c r="H942" s="1"/>
    </row>
    <row r="943" spans="1:8" customFormat="1" ht="3.75" customHeight="1" thickBot="1">
      <c r="A943" s="132"/>
      <c r="B943" s="986"/>
      <c r="C943" s="986"/>
      <c r="D943" s="986"/>
      <c r="E943" s="986"/>
      <c r="F943" s="986"/>
      <c r="G943" s="986"/>
      <c r="H943" s="986"/>
    </row>
    <row r="944" spans="1:8" customFormat="1" ht="13" hidden="1" thickBot="1">
      <c r="A944" s="1"/>
      <c r="B944" s="986"/>
      <c r="C944" s="986"/>
      <c r="D944" s="986"/>
      <c r="E944" s="986"/>
      <c r="F944" s="986"/>
      <c r="G944" s="986"/>
      <c r="H944" s="986"/>
    </row>
    <row r="945" spans="1:8" customFormat="1" ht="13.5" hidden="1" thickBot="1">
      <c r="A945" s="468"/>
      <c r="B945" s="1"/>
      <c r="C945" s="1"/>
      <c r="D945" s="1"/>
      <c r="E945" s="1"/>
      <c r="F945" s="1"/>
      <c r="G945" s="1"/>
      <c r="H945" s="1"/>
    </row>
    <row r="946" spans="1:8" customFormat="1" ht="13" thickTop="1">
      <c r="A946" s="974" t="s">
        <v>500</v>
      </c>
      <c r="B946" s="975"/>
      <c r="C946" s="975"/>
      <c r="D946" s="975"/>
      <c r="E946" s="975"/>
      <c r="F946" s="981" t="s">
        <v>520</v>
      </c>
      <c r="G946" s="979" t="s">
        <v>502</v>
      </c>
      <c r="H946" s="980"/>
    </row>
    <row r="947" spans="1:8" customFormat="1">
      <c r="A947" s="464" t="s">
        <v>503</v>
      </c>
      <c r="B947" s="463" t="s">
        <v>504</v>
      </c>
      <c r="C947" s="463" t="s">
        <v>505</v>
      </c>
      <c r="D947" s="463" t="s">
        <v>506</v>
      </c>
      <c r="E947" s="622" t="s">
        <v>507</v>
      </c>
      <c r="F947" s="982"/>
      <c r="G947" s="623" t="s">
        <v>508</v>
      </c>
      <c r="H947" s="624" t="s">
        <v>509</v>
      </c>
    </row>
    <row r="948" spans="1:8" customFormat="1">
      <c r="A948" s="625"/>
      <c r="B948" s="626"/>
      <c r="C948" s="627"/>
      <c r="D948" s="627"/>
      <c r="E948" s="628"/>
      <c r="F948" s="113"/>
      <c r="G948" s="629"/>
      <c r="H948" s="630"/>
    </row>
    <row r="949" spans="1:8" customFormat="1">
      <c r="A949" s="631"/>
      <c r="B949" s="626"/>
      <c r="C949" s="627"/>
      <c r="D949" s="627"/>
      <c r="E949" s="628"/>
      <c r="F949" s="115"/>
      <c r="G949" s="629"/>
      <c r="H949" s="630"/>
    </row>
    <row r="950" spans="1:8" customFormat="1">
      <c r="A950" s="631"/>
      <c r="B950" s="626"/>
      <c r="C950" s="627"/>
      <c r="D950" s="627"/>
      <c r="E950" s="628"/>
      <c r="F950" s="115"/>
      <c r="G950" s="629"/>
      <c r="H950" s="630"/>
    </row>
    <row r="951" spans="1:8" customFormat="1">
      <c r="A951" s="631"/>
      <c r="B951" s="626"/>
      <c r="C951" s="627"/>
      <c r="D951" s="627"/>
      <c r="E951" s="628"/>
      <c r="F951" s="115"/>
      <c r="G951" s="629"/>
      <c r="H951" s="630"/>
    </row>
    <row r="952" spans="1:8" customFormat="1">
      <c r="A952" s="631"/>
      <c r="B952" s="626"/>
      <c r="C952" s="627"/>
      <c r="D952" s="627"/>
      <c r="E952" s="628"/>
      <c r="F952" s="115"/>
      <c r="G952" s="629"/>
      <c r="H952" s="630"/>
    </row>
    <row r="953" spans="1:8" customFormat="1">
      <c r="A953" s="631"/>
      <c r="B953" s="626"/>
      <c r="C953" s="632"/>
      <c r="D953" s="632"/>
      <c r="E953" s="633"/>
      <c r="F953" s="115"/>
      <c r="G953" s="634"/>
      <c r="H953" s="635"/>
    </row>
    <row r="954" spans="1:8" customFormat="1">
      <c r="A954" s="631"/>
      <c r="B954" s="626"/>
      <c r="C954" s="632"/>
      <c r="D954" s="632"/>
      <c r="E954" s="633"/>
      <c r="F954" s="115"/>
      <c r="G954" s="634"/>
      <c r="H954" s="635"/>
    </row>
    <row r="955" spans="1:8" customFormat="1">
      <c r="A955" s="631"/>
      <c r="B955" s="626"/>
      <c r="C955" s="627"/>
      <c r="D955" s="627"/>
      <c r="E955" s="628"/>
      <c r="F955" s="115"/>
      <c r="G955" s="629"/>
      <c r="H955" s="630"/>
    </row>
    <row r="956" spans="1:8" customFormat="1">
      <c r="A956" s="636"/>
      <c r="B956" s="626"/>
      <c r="C956" s="637"/>
      <c r="D956" s="637"/>
      <c r="E956" s="638"/>
      <c r="F956" s="115"/>
      <c r="G956" s="639"/>
      <c r="H956" s="640"/>
    </row>
    <row r="957" spans="1:8" customFormat="1" ht="13" thickBot="1">
      <c r="A957" s="321"/>
      <c r="B957" s="469"/>
      <c r="C957" s="469"/>
      <c r="D957" s="469"/>
      <c r="E957" s="469"/>
      <c r="F957" s="551"/>
      <c r="G957" s="469"/>
      <c r="H957" s="469"/>
    </row>
    <row r="958" spans="1:8" customFormat="1" ht="13" thickTop="1">
      <c r="A958" s="974" t="s">
        <v>510</v>
      </c>
      <c r="B958" s="975"/>
      <c r="C958" s="975"/>
      <c r="D958" s="975"/>
      <c r="E958" s="975"/>
      <c r="F958" s="981" t="s">
        <v>520</v>
      </c>
      <c r="G958" s="979" t="s">
        <v>502</v>
      </c>
      <c r="H958" s="980"/>
    </row>
    <row r="959" spans="1:8" customFormat="1" ht="25.5" customHeight="1">
      <c r="A959" s="464" t="s">
        <v>503</v>
      </c>
      <c r="B959" s="463" t="s">
        <v>504</v>
      </c>
      <c r="C959" s="463" t="s">
        <v>505</v>
      </c>
      <c r="D959" s="463" t="s">
        <v>506</v>
      </c>
      <c r="E959" s="622" t="s">
        <v>507</v>
      </c>
      <c r="F959" s="982"/>
      <c r="G959" s="623" t="s">
        <v>508</v>
      </c>
      <c r="H959" s="624" t="s">
        <v>509</v>
      </c>
    </row>
    <row r="960" spans="1:8" customFormat="1">
      <c r="A960" s="625"/>
      <c r="B960" s="641"/>
      <c r="C960" s="627"/>
      <c r="D960" s="627"/>
      <c r="E960" s="628"/>
      <c r="F960" s="113"/>
      <c r="G960" s="629"/>
      <c r="H960" s="630"/>
    </row>
    <row r="961" spans="1:8" customFormat="1">
      <c r="A961" s="642"/>
      <c r="B961" s="626"/>
      <c r="C961" s="627"/>
      <c r="D961" s="627"/>
      <c r="E961" s="628"/>
      <c r="F961" s="113"/>
      <c r="G961" s="629"/>
      <c r="H961" s="630"/>
    </row>
    <row r="962" spans="1:8" customFormat="1">
      <c r="A962" s="642"/>
      <c r="B962" s="626"/>
      <c r="C962" s="627"/>
      <c r="D962" s="627"/>
      <c r="E962" s="628"/>
      <c r="F962" s="113"/>
      <c r="G962" s="629"/>
      <c r="H962" s="630"/>
    </row>
    <row r="963" spans="1:8" customFormat="1">
      <c r="A963" s="642"/>
      <c r="B963" s="626"/>
      <c r="C963" s="627"/>
      <c r="D963" s="627"/>
      <c r="E963" s="628"/>
      <c r="F963" s="113"/>
      <c r="G963" s="629"/>
      <c r="H963" s="630"/>
    </row>
    <row r="964" spans="1:8" customFormat="1">
      <c r="A964" s="642"/>
      <c r="B964" s="626"/>
      <c r="C964" s="627"/>
      <c r="D964" s="627"/>
      <c r="E964" s="628"/>
      <c r="F964" s="113"/>
      <c r="G964" s="629"/>
      <c r="H964" s="630"/>
    </row>
    <row r="965" spans="1:8" customFormat="1">
      <c r="A965" s="642"/>
      <c r="B965" s="626"/>
      <c r="C965" s="627"/>
      <c r="D965" s="627"/>
      <c r="E965" s="628"/>
      <c r="F965" s="113"/>
      <c r="G965" s="629"/>
      <c r="H965" s="630"/>
    </row>
    <row r="966" spans="1:8" customFormat="1">
      <c r="A966" s="643"/>
      <c r="B966" s="627"/>
      <c r="C966" s="627"/>
      <c r="D966" s="627"/>
      <c r="E966" s="628"/>
      <c r="F966" s="113"/>
      <c r="G966" s="629"/>
      <c r="H966" s="630"/>
    </row>
    <row r="967" spans="1:8" customFormat="1">
      <c r="A967" s="643"/>
      <c r="B967" s="632"/>
      <c r="C967" s="627"/>
      <c r="D967" s="627"/>
      <c r="E967" s="628"/>
      <c r="F967" s="113"/>
      <c r="G967" s="629"/>
      <c r="H967" s="630"/>
    </row>
    <row r="968" spans="1:8" customFormat="1">
      <c r="A968" s="642"/>
      <c r="B968" s="626"/>
      <c r="C968" s="627"/>
      <c r="D968" s="627"/>
      <c r="E968" s="628"/>
      <c r="F968" s="113"/>
      <c r="G968" s="629"/>
      <c r="H968" s="630"/>
    </row>
    <row r="969" spans="1:8" customFormat="1">
      <c r="A969" s="642"/>
      <c r="B969" s="626"/>
      <c r="C969" s="627"/>
      <c r="D969" s="627"/>
      <c r="E969" s="628"/>
      <c r="F969" s="113"/>
      <c r="G969" s="629"/>
      <c r="H969" s="630"/>
    </row>
    <row r="970" spans="1:8" customFormat="1">
      <c r="A970" s="631"/>
      <c r="B970" s="626"/>
      <c r="C970" s="627"/>
      <c r="D970" s="627"/>
      <c r="E970" s="628"/>
      <c r="F970" s="115"/>
      <c r="G970" s="629"/>
      <c r="H970" s="630"/>
    </row>
    <row r="971" spans="1:8" customFormat="1">
      <c r="A971" s="636"/>
      <c r="B971" s="626"/>
      <c r="C971" s="637"/>
      <c r="D971" s="637"/>
      <c r="E971" s="638"/>
      <c r="F971" s="115"/>
      <c r="G971" s="639"/>
      <c r="H971" s="640"/>
    </row>
    <row r="972" spans="1:8" customFormat="1" ht="13" thickBot="1">
      <c r="A972" s="321"/>
      <c r="B972" s="469"/>
      <c r="C972" s="469"/>
      <c r="D972" s="469"/>
      <c r="E972" s="469"/>
      <c r="F972" s="551">
        <f>SUM(F960:F971)</f>
        <v>0</v>
      </c>
      <c r="G972" s="469"/>
      <c r="H972" s="469"/>
    </row>
    <row r="973" spans="1:8" customFormat="1" ht="13" thickTop="1">
      <c r="A973" s="514"/>
      <c r="B973" s="514"/>
      <c r="C973" s="514"/>
      <c r="D973" s="514"/>
      <c r="E973" s="514"/>
      <c r="F973" s="514"/>
      <c r="G973" s="514"/>
      <c r="H973" s="515"/>
    </row>
    <row r="974" spans="1:8" customFormat="1" ht="15.5">
      <c r="A974" s="976" t="s">
        <v>512</v>
      </c>
      <c r="B974" s="976"/>
      <c r="C974" s="976"/>
      <c r="D974" s="976"/>
      <c r="E974" s="976"/>
      <c r="F974" s="976"/>
      <c r="G974" s="976"/>
      <c r="H974" s="976"/>
    </row>
    <row r="975" spans="1:8" customFormat="1" ht="13">
      <c r="A975" s="977" t="s">
        <v>513</v>
      </c>
      <c r="B975" s="977"/>
      <c r="C975" s="977"/>
      <c r="D975" s="977"/>
      <c r="E975" s="977"/>
      <c r="F975" s="977"/>
      <c r="G975" s="977"/>
      <c r="H975" s="977"/>
    </row>
    <row r="976" spans="1:8" customFormat="1" ht="13">
      <c r="A976" s="977" t="s">
        <v>514</v>
      </c>
      <c r="B976" s="977"/>
      <c r="C976" s="977"/>
      <c r="D976" s="977"/>
      <c r="E976" s="977"/>
      <c r="F976" s="977"/>
      <c r="G976" s="977"/>
      <c r="H976" s="977"/>
    </row>
    <row r="977" spans="1:8" customFormat="1" ht="13">
      <c r="A977" s="595"/>
      <c r="B977" s="595"/>
      <c r="C977" s="595"/>
      <c r="D977" s="595"/>
      <c r="E977" s="595"/>
      <c r="F977" s="595"/>
      <c r="G977" s="595"/>
      <c r="H977" s="595"/>
    </row>
    <row r="978" spans="1:8" customFormat="1" ht="13">
      <c r="A978" s="595"/>
      <c r="B978" s="595"/>
      <c r="C978" s="595"/>
      <c r="D978" s="595"/>
      <c r="E978" s="595"/>
      <c r="F978" s="595"/>
      <c r="G978" s="595"/>
      <c r="H978" s="595"/>
    </row>
    <row r="979" spans="1:8" customFormat="1" ht="13">
      <c r="A979" s="595"/>
      <c r="B979" s="595"/>
      <c r="C979" s="595"/>
      <c r="D979" s="595"/>
      <c r="E979" s="595"/>
      <c r="F979" s="595"/>
      <c r="G979" s="595"/>
      <c r="H979" s="595"/>
    </row>
    <row r="980" spans="1:8" customFormat="1" ht="13.5" customHeight="1">
      <c r="A980" s="595"/>
      <c r="B980" s="595"/>
      <c r="C980" s="595"/>
      <c r="D980" s="595"/>
      <c r="E980" s="595"/>
      <c r="F980" s="595"/>
      <c r="G980" s="595"/>
      <c r="H980" s="595"/>
    </row>
    <row r="981" spans="1:8" customFormat="1" ht="13.5" customHeight="1">
      <c r="A981" s="595" t="s">
        <v>515</v>
      </c>
      <c r="B981" s="595"/>
      <c r="C981" s="595"/>
      <c r="D981" s="595"/>
      <c r="E981" s="595"/>
      <c r="F981" s="595"/>
      <c r="G981" s="595"/>
      <c r="H981" s="595"/>
    </row>
    <row r="982" spans="1:8" customFormat="1" ht="13">
      <c r="A982" s="595"/>
      <c r="B982" s="595"/>
      <c r="C982" s="595"/>
      <c r="D982" s="595"/>
      <c r="E982" s="595"/>
      <c r="F982" s="595"/>
      <c r="G982" s="978"/>
      <c r="H982" s="978"/>
    </row>
    <row r="983" spans="1:8" customFormat="1" ht="13">
      <c r="A983" s="597" t="s">
        <v>516</v>
      </c>
      <c r="B983" s="597"/>
      <c r="C983" s="597"/>
      <c r="D983" s="597"/>
      <c r="E983" s="597"/>
      <c r="F983" s="597"/>
      <c r="G983" s="597"/>
      <c r="H983" s="598" t="s">
        <v>249</v>
      </c>
    </row>
    <row r="984" spans="1:8" customFormat="1" ht="13">
      <c r="A984" s="693"/>
      <c r="B984" s="693"/>
      <c r="C984" s="693"/>
      <c r="D984" s="693"/>
      <c r="E984" s="693"/>
      <c r="F984" s="693"/>
      <c r="G984" s="693"/>
      <c r="H984" s="693"/>
    </row>
    <row r="985" spans="1:8" customFormat="1" ht="13">
      <c r="A985" s="597" t="s">
        <v>517</v>
      </c>
      <c r="B985" s="597"/>
      <c r="C985" s="597"/>
      <c r="D985" s="597"/>
      <c r="E985" s="597"/>
      <c r="F985" s="597"/>
      <c r="G985" s="599"/>
      <c r="H985" s="597"/>
    </row>
    <row r="986" spans="1:8" customFormat="1" ht="13">
      <c r="A986" s="596"/>
      <c r="B986" s="596"/>
      <c r="C986" s="596"/>
      <c r="D986" s="596"/>
      <c r="E986" s="596"/>
      <c r="F986" s="596"/>
      <c r="G986" s="596"/>
      <c r="H986" s="596"/>
    </row>
    <row r="987" spans="1:8" customFormat="1" ht="13">
      <c r="A987" s="644" t="s">
        <v>518</v>
      </c>
      <c r="B987" s="596"/>
      <c r="C987" s="596"/>
      <c r="D987" s="596"/>
      <c r="E987" s="596"/>
      <c r="F987" s="596"/>
      <c r="G987" s="596"/>
      <c r="H987" s="596"/>
    </row>
    <row r="988" spans="1:8" customFormat="1" ht="13">
      <c r="A988" s="596"/>
      <c r="B988" s="596"/>
      <c r="C988" s="596"/>
      <c r="D988" s="596"/>
      <c r="E988" s="596"/>
      <c r="F988" s="596"/>
      <c r="G988" s="596"/>
      <c r="H988" s="596"/>
    </row>
    <row r="989" spans="1:8" customFormat="1" ht="13">
      <c r="A989" s="596"/>
      <c r="B989" s="596"/>
      <c r="C989" s="596"/>
      <c r="D989" s="596"/>
      <c r="E989" s="596"/>
      <c r="F989" s="596"/>
      <c r="G989" s="596"/>
      <c r="H989" s="596"/>
    </row>
    <row r="990" spans="1:8" customFormat="1" ht="13">
      <c r="A990" s="597" t="s">
        <v>519</v>
      </c>
      <c r="B990" s="597"/>
      <c r="C990" s="597"/>
      <c r="D990" s="597"/>
      <c r="E990" s="597"/>
      <c r="F990" s="597"/>
      <c r="G990" s="597"/>
      <c r="H990" s="598" t="s">
        <v>249</v>
      </c>
    </row>
    <row r="991" spans="1:8" customFormat="1" ht="13">
      <c r="A991" s="847" t="s">
        <v>77</v>
      </c>
      <c r="B991" s="369"/>
      <c r="C991" s="369"/>
      <c r="D991" s="369"/>
      <c r="E991" s="369"/>
      <c r="F991" s="369"/>
      <c r="G991" s="369"/>
      <c r="H991" s="147"/>
    </row>
    <row r="992" spans="1:8" customFormat="1" ht="13">
      <c r="A992" s="121" t="s">
        <v>495</v>
      </c>
      <c r="B992" s="148"/>
      <c r="C992" s="148"/>
      <c r="D992" s="148"/>
      <c r="E992" s="148"/>
      <c r="F992" s="148"/>
      <c r="G992" s="148"/>
      <c r="H992" s="147"/>
    </row>
    <row r="993" spans="1:8" customFormat="1" ht="13">
      <c r="A993" s="148"/>
      <c r="B993" s="148"/>
      <c r="C993" s="148"/>
      <c r="D993" s="148"/>
      <c r="E993" s="148"/>
      <c r="F993" s="148"/>
      <c r="G993" s="148"/>
      <c r="H993" s="52"/>
    </row>
    <row r="994" spans="1:8" customFormat="1" ht="13">
      <c r="A994" s="132" t="s">
        <v>262</v>
      </c>
      <c r="B994" s="827">
        <f>+'Sch II OE FINAL'!F994</f>
        <v>0</v>
      </c>
      <c r="C994" s="828" t="s">
        <v>264</v>
      </c>
      <c r="D994" s="812">
        <f>+'Sch II OE FINAL'!F995</f>
        <v>0</v>
      </c>
      <c r="E994" s="466" t="s">
        <v>265</v>
      </c>
      <c r="F994" s="983">
        <f>+'Sch II OE FINAL'!L995</f>
        <v>0</v>
      </c>
      <c r="G994" s="984"/>
      <c r="H994" s="621"/>
    </row>
    <row r="995" spans="1:8" customFormat="1" ht="13">
      <c r="A995" s="132" t="s">
        <v>496</v>
      </c>
      <c r="B995" s="809">
        <f>+'Sch II OE FINAL'!H998</f>
        <v>0</v>
      </c>
      <c r="C995" s="829" t="s">
        <v>497</v>
      </c>
      <c r="D995" s="809">
        <f>+'Sch II OE FINAL'!H999</f>
        <v>0</v>
      </c>
      <c r="E995" s="465" t="s">
        <v>498</v>
      </c>
      <c r="F995" s="985">
        <f>+'SUD Units &amp; Cost Center Data'!G996</f>
        <v>0</v>
      </c>
      <c r="G995" s="985"/>
      <c r="H995" s="621"/>
    </row>
    <row r="996" spans="1:8" customFormat="1" ht="13">
      <c r="A996" s="620" t="s">
        <v>263</v>
      </c>
      <c r="B996" s="810">
        <f>+'Sch II OE FINAL'!L994</f>
        <v>0</v>
      </c>
      <c r="C996" s="828" t="s">
        <v>499</v>
      </c>
      <c r="D996" s="811">
        <f>+AAR!E1001</f>
        <v>0</v>
      </c>
      <c r="E996" s="467" t="s">
        <v>335</v>
      </c>
      <c r="F996" s="984">
        <f>+'SUD Units &amp; Cost Center Data'!K996</f>
        <v>0</v>
      </c>
      <c r="G996" s="984"/>
      <c r="H996" s="621"/>
    </row>
    <row r="997" spans="1:8" customFormat="1" ht="13">
      <c r="A997" s="620"/>
      <c r="B997" s="430"/>
      <c r="C997" s="430"/>
      <c r="D997" s="430"/>
      <c r="E997" s="430"/>
      <c r="F997" s="430"/>
      <c r="G997" s="430"/>
      <c r="H997" s="1"/>
    </row>
    <row r="998" spans="1:8" customFormat="1" ht="3.75" customHeight="1" thickBot="1">
      <c r="A998" s="132"/>
      <c r="B998" s="986"/>
      <c r="C998" s="986"/>
      <c r="D998" s="986"/>
      <c r="E998" s="986"/>
      <c r="F998" s="986"/>
      <c r="G998" s="986"/>
      <c r="H998" s="986"/>
    </row>
    <row r="999" spans="1:8" customFormat="1" ht="13" hidden="1" thickBot="1">
      <c r="A999" s="1"/>
      <c r="B999" s="986"/>
      <c r="C999" s="986"/>
      <c r="D999" s="986"/>
      <c r="E999" s="986"/>
      <c r="F999" s="986"/>
      <c r="G999" s="986"/>
      <c r="H999" s="986"/>
    </row>
    <row r="1000" spans="1:8" customFormat="1" ht="13.5" hidden="1" thickBot="1">
      <c r="A1000" s="468"/>
      <c r="B1000" s="1"/>
      <c r="C1000" s="1"/>
      <c r="D1000" s="1"/>
      <c r="E1000" s="1"/>
      <c r="F1000" s="1"/>
      <c r="G1000" s="1"/>
      <c r="H1000" s="1"/>
    </row>
    <row r="1001" spans="1:8" customFormat="1" ht="13" thickTop="1">
      <c r="A1001" s="974" t="s">
        <v>500</v>
      </c>
      <c r="B1001" s="975"/>
      <c r="C1001" s="975"/>
      <c r="D1001" s="975"/>
      <c r="E1001" s="975"/>
      <c r="F1001" s="981" t="s">
        <v>520</v>
      </c>
      <c r="G1001" s="979" t="s">
        <v>502</v>
      </c>
      <c r="H1001" s="980"/>
    </row>
    <row r="1002" spans="1:8" customFormat="1">
      <c r="A1002" s="464" t="s">
        <v>503</v>
      </c>
      <c r="B1002" s="463" t="s">
        <v>504</v>
      </c>
      <c r="C1002" s="463" t="s">
        <v>505</v>
      </c>
      <c r="D1002" s="463" t="s">
        <v>506</v>
      </c>
      <c r="E1002" s="622" t="s">
        <v>507</v>
      </c>
      <c r="F1002" s="982"/>
      <c r="G1002" s="623" t="s">
        <v>508</v>
      </c>
      <c r="H1002" s="624" t="s">
        <v>509</v>
      </c>
    </row>
    <row r="1003" spans="1:8" customFormat="1">
      <c r="A1003" s="625"/>
      <c r="B1003" s="626"/>
      <c r="C1003" s="627"/>
      <c r="D1003" s="627"/>
      <c r="E1003" s="628"/>
      <c r="F1003" s="113"/>
      <c r="G1003" s="629"/>
      <c r="H1003" s="630"/>
    </row>
    <row r="1004" spans="1:8" customFormat="1">
      <c r="A1004" s="631"/>
      <c r="B1004" s="626"/>
      <c r="C1004" s="627"/>
      <c r="D1004" s="627"/>
      <c r="E1004" s="628"/>
      <c r="F1004" s="115"/>
      <c r="G1004" s="629"/>
      <c r="H1004" s="630"/>
    </row>
    <row r="1005" spans="1:8" customFormat="1">
      <c r="A1005" s="631"/>
      <c r="B1005" s="626"/>
      <c r="C1005" s="627"/>
      <c r="D1005" s="627"/>
      <c r="E1005" s="628"/>
      <c r="F1005" s="115"/>
      <c r="G1005" s="629"/>
      <c r="H1005" s="630"/>
    </row>
    <row r="1006" spans="1:8" customFormat="1">
      <c r="A1006" s="631"/>
      <c r="B1006" s="626"/>
      <c r="C1006" s="627"/>
      <c r="D1006" s="627"/>
      <c r="E1006" s="628"/>
      <c r="F1006" s="115"/>
      <c r="G1006" s="629"/>
      <c r="H1006" s="630"/>
    </row>
    <row r="1007" spans="1:8" customFormat="1">
      <c r="A1007" s="631"/>
      <c r="B1007" s="626"/>
      <c r="C1007" s="627"/>
      <c r="D1007" s="627"/>
      <c r="E1007" s="628"/>
      <c r="F1007" s="115"/>
      <c r="G1007" s="629"/>
      <c r="H1007" s="630"/>
    </row>
    <row r="1008" spans="1:8" customFormat="1">
      <c r="A1008" s="631"/>
      <c r="B1008" s="626"/>
      <c r="C1008" s="632"/>
      <c r="D1008" s="632"/>
      <c r="E1008" s="633"/>
      <c r="F1008" s="115"/>
      <c r="G1008" s="634"/>
      <c r="H1008" s="635"/>
    </row>
    <row r="1009" spans="1:8" customFormat="1">
      <c r="A1009" s="631"/>
      <c r="B1009" s="626"/>
      <c r="C1009" s="632"/>
      <c r="D1009" s="632"/>
      <c r="E1009" s="633"/>
      <c r="F1009" s="115"/>
      <c r="G1009" s="634"/>
      <c r="H1009" s="635"/>
    </row>
    <row r="1010" spans="1:8" customFormat="1">
      <c r="A1010" s="631"/>
      <c r="B1010" s="626"/>
      <c r="C1010" s="627"/>
      <c r="D1010" s="627"/>
      <c r="E1010" s="628"/>
      <c r="F1010" s="115"/>
      <c r="G1010" s="629"/>
      <c r="H1010" s="630"/>
    </row>
    <row r="1011" spans="1:8" customFormat="1">
      <c r="A1011" s="636"/>
      <c r="B1011" s="626"/>
      <c r="C1011" s="637"/>
      <c r="D1011" s="637"/>
      <c r="E1011" s="638"/>
      <c r="F1011" s="115"/>
      <c r="G1011" s="639"/>
      <c r="H1011" s="640"/>
    </row>
    <row r="1012" spans="1:8" customFormat="1" ht="13" thickBot="1">
      <c r="A1012" s="321"/>
      <c r="B1012" s="469"/>
      <c r="C1012" s="469"/>
      <c r="D1012" s="469"/>
      <c r="E1012" s="469"/>
      <c r="F1012" s="551"/>
      <c r="G1012" s="469"/>
      <c r="H1012" s="469"/>
    </row>
    <row r="1013" spans="1:8" customFormat="1" ht="13" thickTop="1">
      <c r="A1013" s="974" t="s">
        <v>510</v>
      </c>
      <c r="B1013" s="975"/>
      <c r="C1013" s="975"/>
      <c r="D1013" s="975"/>
      <c r="E1013" s="975"/>
      <c r="F1013" s="981" t="s">
        <v>520</v>
      </c>
      <c r="G1013" s="979" t="s">
        <v>502</v>
      </c>
      <c r="H1013" s="980"/>
    </row>
    <row r="1014" spans="1:8" customFormat="1" ht="25.5" customHeight="1">
      <c r="A1014" s="464" t="s">
        <v>503</v>
      </c>
      <c r="B1014" s="463" t="s">
        <v>504</v>
      </c>
      <c r="C1014" s="463" t="s">
        <v>505</v>
      </c>
      <c r="D1014" s="463" t="s">
        <v>506</v>
      </c>
      <c r="E1014" s="622" t="s">
        <v>507</v>
      </c>
      <c r="F1014" s="982"/>
      <c r="G1014" s="623" t="s">
        <v>508</v>
      </c>
      <c r="H1014" s="624" t="s">
        <v>509</v>
      </c>
    </row>
    <row r="1015" spans="1:8" customFormat="1">
      <c r="A1015" s="625"/>
      <c r="B1015" s="641"/>
      <c r="C1015" s="627"/>
      <c r="D1015" s="627"/>
      <c r="E1015" s="628"/>
      <c r="F1015" s="113"/>
      <c r="G1015" s="629"/>
      <c r="H1015" s="630"/>
    </row>
    <row r="1016" spans="1:8" customFormat="1">
      <c r="A1016" s="642"/>
      <c r="B1016" s="626"/>
      <c r="C1016" s="627"/>
      <c r="D1016" s="627"/>
      <c r="E1016" s="628"/>
      <c r="F1016" s="113"/>
      <c r="G1016" s="629"/>
      <c r="H1016" s="630"/>
    </row>
    <row r="1017" spans="1:8" customFormat="1">
      <c r="A1017" s="642"/>
      <c r="B1017" s="626"/>
      <c r="C1017" s="627"/>
      <c r="D1017" s="627"/>
      <c r="E1017" s="628"/>
      <c r="F1017" s="113"/>
      <c r="G1017" s="629"/>
      <c r="H1017" s="630"/>
    </row>
    <row r="1018" spans="1:8" customFormat="1">
      <c r="A1018" s="642"/>
      <c r="B1018" s="626"/>
      <c r="C1018" s="627"/>
      <c r="D1018" s="627"/>
      <c r="E1018" s="628"/>
      <c r="F1018" s="113"/>
      <c r="G1018" s="629"/>
      <c r="H1018" s="630"/>
    </row>
    <row r="1019" spans="1:8" customFormat="1">
      <c r="A1019" s="642"/>
      <c r="B1019" s="626"/>
      <c r="C1019" s="627"/>
      <c r="D1019" s="627"/>
      <c r="E1019" s="628"/>
      <c r="F1019" s="113"/>
      <c r="G1019" s="629"/>
      <c r="H1019" s="630"/>
    </row>
    <row r="1020" spans="1:8" customFormat="1">
      <c r="A1020" s="642"/>
      <c r="B1020" s="626"/>
      <c r="C1020" s="627"/>
      <c r="D1020" s="627"/>
      <c r="E1020" s="628"/>
      <c r="F1020" s="113"/>
      <c r="G1020" s="629"/>
      <c r="H1020" s="630"/>
    </row>
    <row r="1021" spans="1:8" customFormat="1">
      <c r="A1021" s="643"/>
      <c r="B1021" s="627"/>
      <c r="C1021" s="627"/>
      <c r="D1021" s="627"/>
      <c r="E1021" s="628"/>
      <c r="F1021" s="113"/>
      <c r="G1021" s="629"/>
      <c r="H1021" s="630"/>
    </row>
    <row r="1022" spans="1:8" customFormat="1">
      <c r="A1022" s="643"/>
      <c r="B1022" s="632"/>
      <c r="C1022" s="627"/>
      <c r="D1022" s="627"/>
      <c r="E1022" s="628"/>
      <c r="F1022" s="113"/>
      <c r="G1022" s="629"/>
      <c r="H1022" s="630"/>
    </row>
    <row r="1023" spans="1:8" customFormat="1">
      <c r="A1023" s="642"/>
      <c r="B1023" s="626"/>
      <c r="C1023" s="627"/>
      <c r="D1023" s="627"/>
      <c r="E1023" s="628"/>
      <c r="F1023" s="113"/>
      <c r="G1023" s="629"/>
      <c r="H1023" s="630"/>
    </row>
    <row r="1024" spans="1:8" customFormat="1">
      <c r="A1024" s="642"/>
      <c r="B1024" s="626"/>
      <c r="C1024" s="627"/>
      <c r="D1024" s="627"/>
      <c r="E1024" s="628"/>
      <c r="F1024" s="113"/>
      <c r="G1024" s="629"/>
      <c r="H1024" s="630"/>
    </row>
    <row r="1025" spans="1:8" customFormat="1">
      <c r="A1025" s="631"/>
      <c r="B1025" s="626"/>
      <c r="C1025" s="627"/>
      <c r="D1025" s="627"/>
      <c r="E1025" s="628"/>
      <c r="F1025" s="115"/>
      <c r="G1025" s="629"/>
      <c r="H1025" s="630"/>
    </row>
    <row r="1026" spans="1:8" customFormat="1">
      <c r="A1026" s="636"/>
      <c r="B1026" s="626"/>
      <c r="C1026" s="637"/>
      <c r="D1026" s="637"/>
      <c r="E1026" s="638"/>
      <c r="F1026" s="115"/>
      <c r="G1026" s="639"/>
      <c r="H1026" s="640"/>
    </row>
    <row r="1027" spans="1:8" customFormat="1" ht="13" thickBot="1">
      <c r="A1027" s="321"/>
      <c r="B1027" s="469"/>
      <c r="C1027" s="469"/>
      <c r="D1027" s="469"/>
      <c r="E1027" s="469"/>
      <c r="F1027" s="551">
        <f>SUM(F1015:F1026)</f>
        <v>0</v>
      </c>
      <c r="G1027" s="469"/>
      <c r="H1027" s="469"/>
    </row>
    <row r="1028" spans="1:8" customFormat="1" ht="13" thickTop="1">
      <c r="A1028" s="514"/>
      <c r="B1028" s="514"/>
      <c r="C1028" s="514"/>
      <c r="D1028" s="514"/>
      <c r="E1028" s="514"/>
      <c r="F1028" s="514"/>
      <c r="G1028" s="514"/>
      <c r="H1028" s="515"/>
    </row>
    <row r="1029" spans="1:8" customFormat="1" ht="15.5">
      <c r="A1029" s="976" t="s">
        <v>512</v>
      </c>
      <c r="B1029" s="976"/>
      <c r="C1029" s="976"/>
      <c r="D1029" s="976"/>
      <c r="E1029" s="976"/>
      <c r="F1029" s="976"/>
      <c r="G1029" s="976"/>
      <c r="H1029" s="976"/>
    </row>
    <row r="1030" spans="1:8" customFormat="1" ht="13">
      <c r="A1030" s="977" t="s">
        <v>513</v>
      </c>
      <c r="B1030" s="977"/>
      <c r="C1030" s="977"/>
      <c r="D1030" s="977"/>
      <c r="E1030" s="977"/>
      <c r="F1030" s="977"/>
      <c r="G1030" s="977"/>
      <c r="H1030" s="977"/>
    </row>
    <row r="1031" spans="1:8" customFormat="1" ht="13">
      <c r="A1031" s="977" t="s">
        <v>514</v>
      </c>
      <c r="B1031" s="977"/>
      <c r="C1031" s="977"/>
      <c r="D1031" s="977"/>
      <c r="E1031" s="977"/>
      <c r="F1031" s="977"/>
      <c r="G1031" s="977"/>
      <c r="H1031" s="977"/>
    </row>
    <row r="1032" spans="1:8" customFormat="1" ht="13">
      <c r="A1032" s="595"/>
      <c r="B1032" s="595"/>
      <c r="C1032" s="595"/>
      <c r="D1032" s="595"/>
      <c r="E1032" s="595"/>
      <c r="F1032" s="595"/>
      <c r="G1032" s="595"/>
      <c r="H1032" s="595"/>
    </row>
    <row r="1033" spans="1:8" customFormat="1" ht="13">
      <c r="A1033" s="595"/>
      <c r="B1033" s="595"/>
      <c r="C1033" s="595"/>
      <c r="D1033" s="595"/>
      <c r="E1033" s="595"/>
      <c r="F1033" s="595"/>
      <c r="G1033" s="595"/>
      <c r="H1033" s="595"/>
    </row>
    <row r="1034" spans="1:8" customFormat="1" ht="13">
      <c r="A1034" s="595"/>
      <c r="B1034" s="595"/>
      <c r="C1034" s="595"/>
      <c r="D1034" s="595"/>
      <c r="E1034" s="595"/>
      <c r="F1034" s="595"/>
      <c r="G1034" s="595"/>
      <c r="H1034" s="595"/>
    </row>
    <row r="1035" spans="1:8" customFormat="1" ht="13.5" customHeight="1">
      <c r="A1035" s="595"/>
      <c r="B1035" s="595"/>
      <c r="C1035" s="595"/>
      <c r="D1035" s="595"/>
      <c r="E1035" s="595"/>
      <c r="F1035" s="595"/>
      <c r="G1035" s="595"/>
      <c r="H1035" s="595"/>
    </row>
    <row r="1036" spans="1:8" customFormat="1" ht="13.5" customHeight="1">
      <c r="A1036" s="595" t="s">
        <v>515</v>
      </c>
      <c r="B1036" s="595"/>
      <c r="C1036" s="595"/>
      <c r="D1036" s="595"/>
      <c r="E1036" s="595"/>
      <c r="F1036" s="595"/>
      <c r="G1036" s="595"/>
      <c r="H1036" s="595"/>
    </row>
    <row r="1037" spans="1:8" customFormat="1" ht="13">
      <c r="A1037" s="595"/>
      <c r="B1037" s="595"/>
      <c r="C1037" s="595"/>
      <c r="D1037" s="595"/>
      <c r="E1037" s="595"/>
      <c r="F1037" s="595"/>
      <c r="G1037" s="978"/>
      <c r="H1037" s="978"/>
    </row>
    <row r="1038" spans="1:8" customFormat="1" ht="13">
      <c r="A1038" s="597" t="s">
        <v>516</v>
      </c>
      <c r="B1038" s="597"/>
      <c r="C1038" s="597"/>
      <c r="D1038" s="597"/>
      <c r="E1038" s="597"/>
      <c r="F1038" s="597"/>
      <c r="G1038" s="597"/>
      <c r="H1038" s="598" t="s">
        <v>249</v>
      </c>
    </row>
    <row r="1039" spans="1:8" customFormat="1" ht="13">
      <c r="A1039" s="693"/>
      <c r="B1039" s="693"/>
      <c r="C1039" s="693"/>
      <c r="D1039" s="693"/>
      <c r="E1039" s="693"/>
      <c r="F1039" s="693"/>
      <c r="G1039" s="693"/>
      <c r="H1039" s="693"/>
    </row>
    <row r="1040" spans="1:8" customFormat="1" ht="13">
      <c r="A1040" s="597" t="s">
        <v>517</v>
      </c>
      <c r="B1040" s="597"/>
      <c r="C1040" s="597"/>
      <c r="D1040" s="597"/>
      <c r="E1040" s="597"/>
      <c r="F1040" s="597"/>
      <c r="G1040" s="599"/>
      <c r="H1040" s="597"/>
    </row>
    <row r="1041" spans="1:8" customFormat="1" ht="13">
      <c r="A1041" s="596"/>
      <c r="B1041" s="596"/>
      <c r="C1041" s="596"/>
      <c r="D1041" s="596"/>
      <c r="E1041" s="596"/>
      <c r="F1041" s="596"/>
      <c r="G1041" s="596"/>
      <c r="H1041" s="596"/>
    </row>
    <row r="1042" spans="1:8" customFormat="1" ht="13">
      <c r="A1042" s="644" t="s">
        <v>518</v>
      </c>
      <c r="B1042" s="596"/>
      <c r="C1042" s="596"/>
      <c r="D1042" s="596"/>
      <c r="E1042" s="596"/>
      <c r="F1042" s="596"/>
      <c r="G1042" s="596"/>
      <c r="H1042" s="596"/>
    </row>
    <row r="1043" spans="1:8" customFormat="1" ht="13">
      <c r="A1043" s="596"/>
      <c r="B1043" s="596"/>
      <c r="C1043" s="596"/>
      <c r="D1043" s="596"/>
      <c r="E1043" s="596"/>
      <c r="F1043" s="596"/>
      <c r="G1043" s="596"/>
      <c r="H1043" s="596"/>
    </row>
    <row r="1044" spans="1:8" customFormat="1" ht="13">
      <c r="A1044" s="596"/>
      <c r="B1044" s="596"/>
      <c r="C1044" s="596"/>
      <c r="D1044" s="596"/>
      <c r="E1044" s="596"/>
      <c r="F1044" s="596"/>
      <c r="G1044" s="596"/>
      <c r="H1044" s="596"/>
    </row>
    <row r="1045" spans="1:8" customFormat="1" ht="13">
      <c r="A1045" s="597" t="s">
        <v>519</v>
      </c>
      <c r="B1045" s="597"/>
      <c r="C1045" s="597"/>
      <c r="D1045" s="597"/>
      <c r="E1045" s="597"/>
      <c r="F1045" s="597"/>
      <c r="G1045" s="597"/>
      <c r="H1045" s="598" t="s">
        <v>249</v>
      </c>
    </row>
    <row r="1046" spans="1:8" customFormat="1" ht="13">
      <c r="A1046" s="847" t="s">
        <v>77</v>
      </c>
      <c r="B1046" s="369"/>
      <c r="C1046" s="369"/>
      <c r="D1046" s="369"/>
      <c r="E1046" s="369"/>
      <c r="F1046" s="369"/>
      <c r="G1046" s="369"/>
      <c r="H1046" s="147"/>
    </row>
    <row r="1047" spans="1:8" customFormat="1" ht="13">
      <c r="A1047" s="121" t="s">
        <v>495</v>
      </c>
      <c r="B1047" s="148"/>
      <c r="C1047" s="148"/>
      <c r="D1047" s="148"/>
      <c r="E1047" s="148"/>
      <c r="F1047" s="148"/>
      <c r="G1047" s="148"/>
      <c r="H1047" s="147"/>
    </row>
    <row r="1048" spans="1:8" customFormat="1" ht="13">
      <c r="A1048" s="148"/>
      <c r="B1048" s="148"/>
      <c r="C1048" s="148"/>
      <c r="D1048" s="148"/>
      <c r="E1048" s="148"/>
      <c r="F1048" s="148"/>
      <c r="G1048" s="148"/>
      <c r="H1048" s="52"/>
    </row>
    <row r="1049" spans="1:8" customFormat="1" ht="13">
      <c r="A1049" s="132" t="s">
        <v>262</v>
      </c>
      <c r="B1049" s="827">
        <f>+'Sch II OE FINAL'!F1049</f>
        <v>0</v>
      </c>
      <c r="C1049" s="828" t="s">
        <v>264</v>
      </c>
      <c r="D1049" s="812">
        <f>+'Sch II OE FINAL'!F1050</f>
        <v>0</v>
      </c>
      <c r="E1049" s="466" t="s">
        <v>265</v>
      </c>
      <c r="F1049" s="983">
        <f>+'Sch II OE FINAL'!L1050</f>
        <v>0</v>
      </c>
      <c r="G1049" s="984"/>
      <c r="H1049" s="621"/>
    </row>
    <row r="1050" spans="1:8" customFormat="1" ht="13">
      <c r="A1050" s="132" t="s">
        <v>496</v>
      </c>
      <c r="B1050" s="809">
        <f>+'Sch II OE FINAL'!H1053</f>
        <v>0</v>
      </c>
      <c r="C1050" s="829" t="s">
        <v>497</v>
      </c>
      <c r="D1050" s="809">
        <f>+'Sch II OE FINAL'!H1054</f>
        <v>0</v>
      </c>
      <c r="E1050" s="465" t="s">
        <v>498</v>
      </c>
      <c r="F1050" s="985">
        <f>+'SUD Units &amp; Cost Center Data'!G1051</f>
        <v>0</v>
      </c>
      <c r="G1050" s="985"/>
      <c r="H1050" s="621"/>
    </row>
    <row r="1051" spans="1:8" customFormat="1" ht="13">
      <c r="A1051" s="620" t="s">
        <v>263</v>
      </c>
      <c r="B1051" s="810">
        <f>+'Sch II OE FINAL'!L1049</f>
        <v>0</v>
      </c>
      <c r="C1051" s="828" t="s">
        <v>499</v>
      </c>
      <c r="D1051" s="811">
        <f>+AAR!E1056</f>
        <v>0</v>
      </c>
      <c r="E1051" s="467" t="s">
        <v>335</v>
      </c>
      <c r="F1051" s="984">
        <f>+'SUD Units &amp; Cost Center Data'!K1051</f>
        <v>0</v>
      </c>
      <c r="G1051" s="984"/>
      <c r="H1051" s="621"/>
    </row>
    <row r="1052" spans="1:8" customFormat="1" ht="13">
      <c r="A1052" s="620"/>
      <c r="B1052" s="430"/>
      <c r="C1052" s="430"/>
      <c r="D1052" s="430"/>
      <c r="E1052" s="430"/>
      <c r="F1052" s="430"/>
      <c r="G1052" s="430"/>
      <c r="H1052" s="1"/>
    </row>
    <row r="1053" spans="1:8" customFormat="1" ht="3.75" customHeight="1" thickBot="1">
      <c r="A1053" s="132"/>
      <c r="B1053" s="986"/>
      <c r="C1053" s="986"/>
      <c r="D1053" s="986"/>
      <c r="E1053" s="986"/>
      <c r="F1053" s="986"/>
      <c r="G1053" s="986"/>
      <c r="H1053" s="986"/>
    </row>
    <row r="1054" spans="1:8" customFormat="1" ht="13" hidden="1" thickBot="1">
      <c r="A1054" s="1"/>
      <c r="B1054" s="986"/>
      <c r="C1054" s="986"/>
      <c r="D1054" s="986"/>
      <c r="E1054" s="986"/>
      <c r="F1054" s="986"/>
      <c r="G1054" s="986"/>
      <c r="H1054" s="986"/>
    </row>
    <row r="1055" spans="1:8" customFormat="1" ht="13.5" hidden="1" thickBot="1">
      <c r="A1055" s="468"/>
      <c r="B1055" s="1"/>
      <c r="C1055" s="1"/>
      <c r="D1055" s="1"/>
      <c r="E1055" s="1"/>
      <c r="F1055" s="1"/>
      <c r="G1055" s="1"/>
      <c r="H1055" s="1"/>
    </row>
    <row r="1056" spans="1:8" customFormat="1" ht="13" thickTop="1">
      <c r="A1056" s="974" t="s">
        <v>500</v>
      </c>
      <c r="B1056" s="975"/>
      <c r="C1056" s="975"/>
      <c r="D1056" s="975"/>
      <c r="E1056" s="975"/>
      <c r="F1056" s="981" t="s">
        <v>520</v>
      </c>
      <c r="G1056" s="979" t="s">
        <v>502</v>
      </c>
      <c r="H1056" s="980"/>
    </row>
    <row r="1057" spans="1:8" customFormat="1">
      <c r="A1057" s="464" t="s">
        <v>503</v>
      </c>
      <c r="B1057" s="463" t="s">
        <v>504</v>
      </c>
      <c r="C1057" s="463" t="s">
        <v>505</v>
      </c>
      <c r="D1057" s="463" t="s">
        <v>506</v>
      </c>
      <c r="E1057" s="622" t="s">
        <v>507</v>
      </c>
      <c r="F1057" s="982"/>
      <c r="G1057" s="623" t="s">
        <v>508</v>
      </c>
      <c r="H1057" s="624" t="s">
        <v>509</v>
      </c>
    </row>
    <row r="1058" spans="1:8" customFormat="1">
      <c r="A1058" s="625"/>
      <c r="B1058" s="626"/>
      <c r="C1058" s="627"/>
      <c r="D1058" s="627"/>
      <c r="E1058" s="628"/>
      <c r="F1058" s="113"/>
      <c r="G1058" s="629"/>
      <c r="H1058" s="630"/>
    </row>
    <row r="1059" spans="1:8" customFormat="1">
      <c r="A1059" s="631"/>
      <c r="B1059" s="626"/>
      <c r="C1059" s="627"/>
      <c r="D1059" s="627"/>
      <c r="E1059" s="628"/>
      <c r="F1059" s="115"/>
      <c r="G1059" s="629"/>
      <c r="H1059" s="630"/>
    </row>
    <row r="1060" spans="1:8" customFormat="1">
      <c r="A1060" s="631"/>
      <c r="B1060" s="626"/>
      <c r="C1060" s="627"/>
      <c r="D1060" s="627"/>
      <c r="E1060" s="628"/>
      <c r="F1060" s="115"/>
      <c r="G1060" s="629"/>
      <c r="H1060" s="630"/>
    </row>
    <row r="1061" spans="1:8" customFormat="1">
      <c r="A1061" s="631"/>
      <c r="B1061" s="626"/>
      <c r="C1061" s="627"/>
      <c r="D1061" s="627"/>
      <c r="E1061" s="628"/>
      <c r="F1061" s="115"/>
      <c r="G1061" s="629"/>
      <c r="H1061" s="630"/>
    </row>
    <row r="1062" spans="1:8" customFormat="1">
      <c r="A1062" s="631"/>
      <c r="B1062" s="626"/>
      <c r="C1062" s="627"/>
      <c r="D1062" s="627"/>
      <c r="E1062" s="628"/>
      <c r="F1062" s="115"/>
      <c r="G1062" s="629"/>
      <c r="H1062" s="630"/>
    </row>
    <row r="1063" spans="1:8" customFormat="1">
      <c r="A1063" s="631"/>
      <c r="B1063" s="626"/>
      <c r="C1063" s="632"/>
      <c r="D1063" s="632"/>
      <c r="E1063" s="633"/>
      <c r="F1063" s="115"/>
      <c r="G1063" s="634"/>
      <c r="H1063" s="635"/>
    </row>
    <row r="1064" spans="1:8" customFormat="1">
      <c r="A1064" s="631"/>
      <c r="B1064" s="626"/>
      <c r="C1064" s="632"/>
      <c r="D1064" s="632"/>
      <c r="E1064" s="633"/>
      <c r="F1064" s="115"/>
      <c r="G1064" s="634"/>
      <c r="H1064" s="635"/>
    </row>
    <row r="1065" spans="1:8" customFormat="1">
      <c r="A1065" s="631"/>
      <c r="B1065" s="626"/>
      <c r="C1065" s="627"/>
      <c r="D1065" s="627"/>
      <c r="E1065" s="628"/>
      <c r="F1065" s="115"/>
      <c r="G1065" s="629"/>
      <c r="H1065" s="630"/>
    </row>
    <row r="1066" spans="1:8" customFormat="1">
      <c r="A1066" s="636"/>
      <c r="B1066" s="626"/>
      <c r="C1066" s="637"/>
      <c r="D1066" s="637"/>
      <c r="E1066" s="638"/>
      <c r="F1066" s="115"/>
      <c r="G1066" s="639"/>
      <c r="H1066" s="640"/>
    </row>
    <row r="1067" spans="1:8" customFormat="1" ht="13" thickBot="1">
      <c r="A1067" s="321"/>
      <c r="B1067" s="469"/>
      <c r="C1067" s="469"/>
      <c r="D1067" s="469"/>
      <c r="E1067" s="469"/>
      <c r="F1067" s="551"/>
      <c r="G1067" s="469"/>
      <c r="H1067" s="469"/>
    </row>
    <row r="1068" spans="1:8" customFormat="1" ht="13" thickTop="1">
      <c r="A1068" s="974" t="s">
        <v>510</v>
      </c>
      <c r="B1068" s="975"/>
      <c r="C1068" s="975"/>
      <c r="D1068" s="975"/>
      <c r="E1068" s="975"/>
      <c r="F1068" s="981" t="s">
        <v>520</v>
      </c>
      <c r="G1068" s="979" t="s">
        <v>502</v>
      </c>
      <c r="H1068" s="980"/>
    </row>
    <row r="1069" spans="1:8" customFormat="1" ht="25.5" customHeight="1">
      <c r="A1069" s="464" t="s">
        <v>503</v>
      </c>
      <c r="B1069" s="463" t="s">
        <v>504</v>
      </c>
      <c r="C1069" s="463" t="s">
        <v>505</v>
      </c>
      <c r="D1069" s="463" t="s">
        <v>506</v>
      </c>
      <c r="E1069" s="622" t="s">
        <v>507</v>
      </c>
      <c r="F1069" s="982"/>
      <c r="G1069" s="623" t="s">
        <v>508</v>
      </c>
      <c r="H1069" s="624" t="s">
        <v>509</v>
      </c>
    </row>
    <row r="1070" spans="1:8" customFormat="1">
      <c r="A1070" s="625"/>
      <c r="B1070" s="641"/>
      <c r="C1070" s="627"/>
      <c r="D1070" s="627"/>
      <c r="E1070" s="628"/>
      <c r="F1070" s="113"/>
      <c r="G1070" s="629"/>
      <c r="H1070" s="630"/>
    </row>
    <row r="1071" spans="1:8" customFormat="1">
      <c r="A1071" s="642"/>
      <c r="B1071" s="626"/>
      <c r="C1071" s="627"/>
      <c r="D1071" s="627"/>
      <c r="E1071" s="628"/>
      <c r="F1071" s="113"/>
      <c r="G1071" s="629"/>
      <c r="H1071" s="630"/>
    </row>
    <row r="1072" spans="1:8" customFormat="1">
      <c r="A1072" s="642"/>
      <c r="B1072" s="626"/>
      <c r="C1072" s="627"/>
      <c r="D1072" s="627"/>
      <c r="E1072" s="628"/>
      <c r="F1072" s="113"/>
      <c r="G1072" s="629"/>
      <c r="H1072" s="630"/>
    </row>
    <row r="1073" spans="1:8" customFormat="1">
      <c r="A1073" s="642"/>
      <c r="B1073" s="626"/>
      <c r="C1073" s="627"/>
      <c r="D1073" s="627"/>
      <c r="E1073" s="628"/>
      <c r="F1073" s="113"/>
      <c r="G1073" s="629"/>
      <c r="H1073" s="630"/>
    </row>
    <row r="1074" spans="1:8" customFormat="1">
      <c r="A1074" s="642"/>
      <c r="B1074" s="626"/>
      <c r="C1074" s="627"/>
      <c r="D1074" s="627"/>
      <c r="E1074" s="628"/>
      <c r="F1074" s="113"/>
      <c r="G1074" s="629"/>
      <c r="H1074" s="630"/>
    </row>
    <row r="1075" spans="1:8" customFormat="1">
      <c r="A1075" s="642"/>
      <c r="B1075" s="626"/>
      <c r="C1075" s="627"/>
      <c r="D1075" s="627"/>
      <c r="E1075" s="628"/>
      <c r="F1075" s="113"/>
      <c r="G1075" s="629"/>
      <c r="H1075" s="630"/>
    </row>
    <row r="1076" spans="1:8" customFormat="1">
      <c r="A1076" s="643"/>
      <c r="B1076" s="627"/>
      <c r="C1076" s="627"/>
      <c r="D1076" s="627"/>
      <c r="E1076" s="628"/>
      <c r="F1076" s="113"/>
      <c r="G1076" s="629"/>
      <c r="H1076" s="630"/>
    </row>
    <row r="1077" spans="1:8" customFormat="1">
      <c r="A1077" s="643"/>
      <c r="B1077" s="632"/>
      <c r="C1077" s="627"/>
      <c r="D1077" s="627"/>
      <c r="E1077" s="628"/>
      <c r="F1077" s="113"/>
      <c r="G1077" s="629"/>
      <c r="H1077" s="630"/>
    </row>
    <row r="1078" spans="1:8" customFormat="1">
      <c r="A1078" s="642"/>
      <c r="B1078" s="626"/>
      <c r="C1078" s="627"/>
      <c r="D1078" s="627"/>
      <c r="E1078" s="628"/>
      <c r="F1078" s="113"/>
      <c r="G1078" s="629"/>
      <c r="H1078" s="630"/>
    </row>
    <row r="1079" spans="1:8" customFormat="1">
      <c r="A1079" s="642"/>
      <c r="B1079" s="626"/>
      <c r="C1079" s="627"/>
      <c r="D1079" s="627"/>
      <c r="E1079" s="628"/>
      <c r="F1079" s="113"/>
      <c r="G1079" s="629"/>
      <c r="H1079" s="630"/>
    </row>
    <row r="1080" spans="1:8" customFormat="1">
      <c r="A1080" s="631"/>
      <c r="B1080" s="626"/>
      <c r="C1080" s="627"/>
      <c r="D1080" s="627"/>
      <c r="E1080" s="628"/>
      <c r="F1080" s="115"/>
      <c r="G1080" s="629"/>
      <c r="H1080" s="630"/>
    </row>
    <row r="1081" spans="1:8" customFormat="1">
      <c r="A1081" s="636"/>
      <c r="B1081" s="626"/>
      <c r="C1081" s="637"/>
      <c r="D1081" s="637"/>
      <c r="E1081" s="638"/>
      <c r="F1081" s="115"/>
      <c r="G1081" s="639"/>
      <c r="H1081" s="640"/>
    </row>
    <row r="1082" spans="1:8" customFormat="1" ht="13" thickBot="1">
      <c r="A1082" s="321"/>
      <c r="B1082" s="469"/>
      <c r="C1082" s="469"/>
      <c r="D1082" s="469"/>
      <c r="E1082" s="469"/>
      <c r="F1082" s="551">
        <f>SUM(F1070:F1081)</f>
        <v>0</v>
      </c>
      <c r="G1082" s="469"/>
      <c r="H1082" s="469"/>
    </row>
    <row r="1083" spans="1:8" customFormat="1" ht="13" thickTop="1">
      <c r="A1083" s="514"/>
      <c r="B1083" s="514"/>
      <c r="C1083" s="514"/>
      <c r="D1083" s="514"/>
      <c r="E1083" s="514"/>
      <c r="F1083" s="514"/>
      <c r="G1083" s="514"/>
      <c r="H1083" s="515"/>
    </row>
    <row r="1084" spans="1:8" customFormat="1" ht="15.5">
      <c r="A1084" s="976" t="s">
        <v>512</v>
      </c>
      <c r="B1084" s="976"/>
      <c r="C1084" s="976"/>
      <c r="D1084" s="976"/>
      <c r="E1084" s="976"/>
      <c r="F1084" s="976"/>
      <c r="G1084" s="976"/>
      <c r="H1084" s="976"/>
    </row>
    <row r="1085" spans="1:8" customFormat="1" ht="13">
      <c r="A1085" s="977" t="s">
        <v>513</v>
      </c>
      <c r="B1085" s="977"/>
      <c r="C1085" s="977"/>
      <c r="D1085" s="977"/>
      <c r="E1085" s="977"/>
      <c r="F1085" s="977"/>
      <c r="G1085" s="977"/>
      <c r="H1085" s="977"/>
    </row>
    <row r="1086" spans="1:8" customFormat="1" ht="13">
      <c r="A1086" s="977" t="s">
        <v>514</v>
      </c>
      <c r="B1086" s="977"/>
      <c r="C1086" s="977"/>
      <c r="D1086" s="977"/>
      <c r="E1086" s="977"/>
      <c r="F1086" s="977"/>
      <c r="G1086" s="977"/>
      <c r="H1086" s="977"/>
    </row>
    <row r="1087" spans="1:8" customFormat="1" ht="13">
      <c r="A1087" s="595"/>
      <c r="B1087" s="595"/>
      <c r="C1087" s="595"/>
      <c r="D1087" s="595"/>
      <c r="E1087" s="595"/>
      <c r="F1087" s="595"/>
      <c r="G1087" s="595"/>
      <c r="H1087" s="595"/>
    </row>
    <row r="1088" spans="1:8" customFormat="1" ht="13">
      <c r="A1088" s="595"/>
      <c r="B1088" s="595"/>
      <c r="C1088" s="595"/>
      <c r="D1088" s="595"/>
      <c r="E1088" s="595"/>
      <c r="F1088" s="595"/>
      <c r="G1088" s="595"/>
      <c r="H1088" s="595"/>
    </row>
    <row r="1089" spans="1:8" customFormat="1" ht="13">
      <c r="A1089" s="595"/>
      <c r="B1089" s="595"/>
      <c r="C1089" s="595"/>
      <c r="D1089" s="595"/>
      <c r="E1089" s="595"/>
      <c r="F1089" s="595"/>
      <c r="G1089" s="595"/>
      <c r="H1089" s="595"/>
    </row>
    <row r="1090" spans="1:8" customFormat="1" ht="13.5" customHeight="1">
      <c r="A1090" s="595"/>
      <c r="B1090" s="595"/>
      <c r="C1090" s="595"/>
      <c r="D1090" s="595"/>
      <c r="E1090" s="595"/>
      <c r="F1090" s="595"/>
      <c r="G1090" s="595"/>
      <c r="H1090" s="595"/>
    </row>
    <row r="1091" spans="1:8" customFormat="1" ht="13.5" customHeight="1">
      <c r="A1091" s="595" t="s">
        <v>515</v>
      </c>
      <c r="B1091" s="595"/>
      <c r="C1091" s="595"/>
      <c r="D1091" s="595"/>
      <c r="E1091" s="595"/>
      <c r="F1091" s="595"/>
      <c r="G1091" s="595"/>
      <c r="H1091" s="595"/>
    </row>
    <row r="1092" spans="1:8" customFormat="1" ht="13">
      <c r="A1092" s="595"/>
      <c r="B1092" s="595"/>
      <c r="C1092" s="595"/>
      <c r="D1092" s="595"/>
      <c r="E1092" s="595"/>
      <c r="F1092" s="595"/>
      <c r="G1092" s="978"/>
      <c r="H1092" s="978"/>
    </row>
    <row r="1093" spans="1:8" customFormat="1" ht="13">
      <c r="A1093" s="597" t="s">
        <v>516</v>
      </c>
      <c r="B1093" s="597"/>
      <c r="C1093" s="597"/>
      <c r="D1093" s="597"/>
      <c r="E1093" s="597"/>
      <c r="F1093" s="597"/>
      <c r="G1093" s="597"/>
      <c r="H1093" s="598" t="s">
        <v>249</v>
      </c>
    </row>
    <row r="1094" spans="1:8" customFormat="1" ht="13">
      <c r="A1094" s="693"/>
      <c r="B1094" s="693"/>
      <c r="C1094" s="693"/>
      <c r="D1094" s="693"/>
      <c r="E1094" s="693"/>
      <c r="F1094" s="693"/>
      <c r="G1094" s="693"/>
      <c r="H1094" s="693"/>
    </row>
    <row r="1095" spans="1:8" customFormat="1" ht="13">
      <c r="A1095" s="597" t="s">
        <v>517</v>
      </c>
      <c r="B1095" s="597"/>
      <c r="C1095" s="597"/>
      <c r="D1095" s="597"/>
      <c r="E1095" s="597"/>
      <c r="F1095" s="597"/>
      <c r="G1095" s="599"/>
      <c r="H1095" s="597"/>
    </row>
    <row r="1096" spans="1:8" customFormat="1" ht="13">
      <c r="A1096" s="596"/>
      <c r="B1096" s="596"/>
      <c r="C1096" s="596"/>
      <c r="D1096" s="596"/>
      <c r="E1096" s="596"/>
      <c r="F1096" s="596"/>
      <c r="G1096" s="596"/>
      <c r="H1096" s="596"/>
    </row>
    <row r="1097" spans="1:8" customFormat="1" ht="13">
      <c r="A1097" s="644" t="s">
        <v>518</v>
      </c>
      <c r="B1097" s="596"/>
      <c r="C1097" s="596"/>
      <c r="D1097" s="596"/>
      <c r="E1097" s="596"/>
      <c r="F1097" s="596"/>
      <c r="G1097" s="596"/>
      <c r="H1097" s="596"/>
    </row>
    <row r="1098" spans="1:8" customFormat="1" ht="13">
      <c r="A1098" s="596"/>
      <c r="B1098" s="596"/>
      <c r="C1098" s="596"/>
      <c r="D1098" s="596"/>
      <c r="E1098" s="596"/>
      <c r="F1098" s="596"/>
      <c r="G1098" s="596"/>
      <c r="H1098" s="596"/>
    </row>
    <row r="1099" spans="1:8" customFormat="1" ht="13">
      <c r="A1099" s="596"/>
      <c r="B1099" s="596"/>
      <c r="C1099" s="596"/>
      <c r="D1099" s="596"/>
      <c r="E1099" s="596"/>
      <c r="F1099" s="596"/>
      <c r="G1099" s="596"/>
      <c r="H1099" s="596"/>
    </row>
    <row r="1100" spans="1:8" customFormat="1" ht="13">
      <c r="A1100" s="597" t="s">
        <v>519</v>
      </c>
      <c r="B1100" s="597"/>
      <c r="C1100" s="597"/>
      <c r="D1100" s="597"/>
      <c r="E1100" s="597"/>
      <c r="F1100" s="597"/>
      <c r="G1100" s="597"/>
      <c r="H1100" s="598" t="s">
        <v>249</v>
      </c>
    </row>
    <row r="1101" spans="1:8" customFormat="1" ht="13">
      <c r="A1101" s="847" t="s">
        <v>77</v>
      </c>
      <c r="B1101" s="369"/>
      <c r="C1101" s="369"/>
      <c r="D1101" s="369"/>
      <c r="E1101" s="369"/>
      <c r="F1101" s="369"/>
      <c r="G1101" s="369"/>
      <c r="H1101" s="147"/>
    </row>
    <row r="1102" spans="1:8" customFormat="1" ht="13">
      <c r="A1102" s="121" t="s">
        <v>495</v>
      </c>
      <c r="B1102" s="148"/>
      <c r="C1102" s="148"/>
      <c r="D1102" s="148"/>
      <c r="E1102" s="148"/>
      <c r="F1102" s="148"/>
      <c r="G1102" s="148"/>
      <c r="H1102" s="147"/>
    </row>
    <row r="1103" spans="1:8" customFormat="1" ht="13">
      <c r="A1103" s="148"/>
      <c r="B1103" s="148"/>
      <c r="C1103" s="148"/>
      <c r="D1103" s="148"/>
      <c r="E1103" s="148"/>
      <c r="F1103" s="148"/>
      <c r="G1103" s="148"/>
      <c r="H1103" s="52"/>
    </row>
    <row r="1104" spans="1:8" customFormat="1" ht="13">
      <c r="A1104" s="132" t="s">
        <v>262</v>
      </c>
      <c r="B1104" s="827">
        <f>+'Sch II OE FINAL'!F1104</f>
        <v>0</v>
      </c>
      <c r="C1104" s="828" t="s">
        <v>264</v>
      </c>
      <c r="D1104" s="812">
        <f>+'Sch II OE FINAL'!F1105</f>
        <v>0</v>
      </c>
      <c r="E1104" s="466" t="s">
        <v>265</v>
      </c>
      <c r="F1104" s="983">
        <f>+'Sch II OE FINAL'!L1105</f>
        <v>0</v>
      </c>
      <c r="G1104" s="984"/>
      <c r="H1104" s="621"/>
    </row>
    <row r="1105" spans="1:8" customFormat="1" ht="13">
      <c r="A1105" s="132" t="s">
        <v>496</v>
      </c>
      <c r="B1105" s="809">
        <f>+'Sch II OE FINAL'!H1108</f>
        <v>0</v>
      </c>
      <c r="C1105" s="829" t="s">
        <v>497</v>
      </c>
      <c r="D1105" s="809">
        <f>+'Sch II OE FINAL'!H1109</f>
        <v>0</v>
      </c>
      <c r="E1105" s="465" t="s">
        <v>498</v>
      </c>
      <c r="F1105" s="985">
        <f>+'SUD Units &amp; Cost Center Data'!G1106</f>
        <v>0</v>
      </c>
      <c r="G1105" s="985"/>
      <c r="H1105" s="621"/>
    </row>
    <row r="1106" spans="1:8" customFormat="1" ht="13">
      <c r="A1106" s="620" t="s">
        <v>263</v>
      </c>
      <c r="B1106" s="810">
        <f>+'Sch II OE FINAL'!L1104</f>
        <v>0</v>
      </c>
      <c r="C1106" s="828" t="s">
        <v>499</v>
      </c>
      <c r="D1106" s="811">
        <f>+AAR!E1111</f>
        <v>0</v>
      </c>
      <c r="E1106" s="467" t="s">
        <v>335</v>
      </c>
      <c r="F1106" s="984">
        <f>+'SUD Units &amp; Cost Center Data'!K1106</f>
        <v>0</v>
      </c>
      <c r="G1106" s="984"/>
      <c r="H1106" s="621"/>
    </row>
    <row r="1107" spans="1:8" customFormat="1" ht="13">
      <c r="A1107" s="620"/>
      <c r="B1107" s="430"/>
      <c r="C1107" s="430"/>
      <c r="D1107" s="430"/>
      <c r="E1107" s="430"/>
      <c r="F1107" s="430"/>
      <c r="G1107" s="430"/>
      <c r="H1107" s="1"/>
    </row>
    <row r="1108" spans="1:8" customFormat="1" ht="3.75" customHeight="1" thickBot="1">
      <c r="A1108" s="132"/>
      <c r="B1108" s="986"/>
      <c r="C1108" s="986"/>
      <c r="D1108" s="986"/>
      <c r="E1108" s="986"/>
      <c r="F1108" s="986"/>
      <c r="G1108" s="986"/>
      <c r="H1108" s="986"/>
    </row>
    <row r="1109" spans="1:8" customFormat="1" ht="13" hidden="1" thickBot="1">
      <c r="A1109" s="1"/>
      <c r="B1109" s="986"/>
      <c r="C1109" s="986"/>
      <c r="D1109" s="986"/>
      <c r="E1109" s="986"/>
      <c r="F1109" s="986"/>
      <c r="G1109" s="986"/>
      <c r="H1109" s="986"/>
    </row>
    <row r="1110" spans="1:8" customFormat="1" ht="13.5" hidden="1" thickBot="1">
      <c r="A1110" s="468"/>
      <c r="B1110" s="1"/>
      <c r="C1110" s="1"/>
      <c r="D1110" s="1"/>
      <c r="E1110" s="1"/>
      <c r="F1110" s="1"/>
      <c r="G1110" s="1"/>
      <c r="H1110" s="1"/>
    </row>
    <row r="1111" spans="1:8" customFormat="1" ht="13" thickTop="1">
      <c r="A1111" s="974" t="s">
        <v>500</v>
      </c>
      <c r="B1111" s="975"/>
      <c r="C1111" s="975"/>
      <c r="D1111" s="975"/>
      <c r="E1111" s="975"/>
      <c r="F1111" s="981" t="s">
        <v>520</v>
      </c>
      <c r="G1111" s="979" t="s">
        <v>502</v>
      </c>
      <c r="H1111" s="980"/>
    </row>
    <row r="1112" spans="1:8" customFormat="1">
      <c r="A1112" s="464" t="s">
        <v>503</v>
      </c>
      <c r="B1112" s="463" t="s">
        <v>504</v>
      </c>
      <c r="C1112" s="463" t="s">
        <v>505</v>
      </c>
      <c r="D1112" s="463" t="s">
        <v>506</v>
      </c>
      <c r="E1112" s="622" t="s">
        <v>507</v>
      </c>
      <c r="F1112" s="982"/>
      <c r="G1112" s="623" t="s">
        <v>508</v>
      </c>
      <c r="H1112" s="624" t="s">
        <v>509</v>
      </c>
    </row>
    <row r="1113" spans="1:8" customFormat="1">
      <c r="A1113" s="625"/>
      <c r="B1113" s="626"/>
      <c r="C1113" s="627"/>
      <c r="D1113" s="627"/>
      <c r="E1113" s="628"/>
      <c r="F1113" s="113"/>
      <c r="G1113" s="629"/>
      <c r="H1113" s="630"/>
    </row>
    <row r="1114" spans="1:8" customFormat="1">
      <c r="A1114" s="631"/>
      <c r="B1114" s="626"/>
      <c r="C1114" s="627"/>
      <c r="D1114" s="627"/>
      <c r="E1114" s="628"/>
      <c r="F1114" s="115"/>
      <c r="G1114" s="629"/>
      <c r="H1114" s="630"/>
    </row>
    <row r="1115" spans="1:8" customFormat="1">
      <c r="A1115" s="631"/>
      <c r="B1115" s="626"/>
      <c r="C1115" s="627"/>
      <c r="D1115" s="627"/>
      <c r="E1115" s="628"/>
      <c r="F1115" s="115"/>
      <c r="G1115" s="629"/>
      <c r="H1115" s="630"/>
    </row>
    <row r="1116" spans="1:8" customFormat="1">
      <c r="A1116" s="631"/>
      <c r="B1116" s="626"/>
      <c r="C1116" s="627"/>
      <c r="D1116" s="627"/>
      <c r="E1116" s="628"/>
      <c r="F1116" s="115"/>
      <c r="G1116" s="629"/>
      <c r="H1116" s="630"/>
    </row>
    <row r="1117" spans="1:8" customFormat="1">
      <c r="A1117" s="631"/>
      <c r="B1117" s="626"/>
      <c r="C1117" s="627"/>
      <c r="D1117" s="627"/>
      <c r="E1117" s="628"/>
      <c r="F1117" s="115"/>
      <c r="G1117" s="629"/>
      <c r="H1117" s="630"/>
    </row>
    <row r="1118" spans="1:8" customFormat="1">
      <c r="A1118" s="631"/>
      <c r="B1118" s="626"/>
      <c r="C1118" s="632"/>
      <c r="D1118" s="632"/>
      <c r="E1118" s="633"/>
      <c r="F1118" s="115"/>
      <c r="G1118" s="634"/>
      <c r="H1118" s="635"/>
    </row>
    <row r="1119" spans="1:8" customFormat="1">
      <c r="A1119" s="631"/>
      <c r="B1119" s="626"/>
      <c r="C1119" s="632"/>
      <c r="D1119" s="632"/>
      <c r="E1119" s="633"/>
      <c r="F1119" s="115"/>
      <c r="G1119" s="634"/>
      <c r="H1119" s="635"/>
    </row>
    <row r="1120" spans="1:8" customFormat="1">
      <c r="A1120" s="631"/>
      <c r="B1120" s="626"/>
      <c r="C1120" s="627"/>
      <c r="D1120" s="627"/>
      <c r="E1120" s="628"/>
      <c r="F1120" s="115"/>
      <c r="G1120" s="629"/>
      <c r="H1120" s="630"/>
    </row>
    <row r="1121" spans="1:8" customFormat="1">
      <c r="A1121" s="636"/>
      <c r="B1121" s="626"/>
      <c r="C1121" s="637"/>
      <c r="D1121" s="637"/>
      <c r="E1121" s="638"/>
      <c r="F1121" s="115"/>
      <c r="G1121" s="639"/>
      <c r="H1121" s="640"/>
    </row>
    <row r="1122" spans="1:8" customFormat="1" ht="13" thickBot="1">
      <c r="A1122" s="321"/>
      <c r="B1122" s="469"/>
      <c r="C1122" s="469"/>
      <c r="D1122" s="469"/>
      <c r="E1122" s="469"/>
      <c r="F1122" s="551"/>
      <c r="G1122" s="469"/>
      <c r="H1122" s="469"/>
    </row>
    <row r="1123" spans="1:8" customFormat="1" ht="13" thickTop="1">
      <c r="A1123" s="974" t="s">
        <v>510</v>
      </c>
      <c r="B1123" s="975"/>
      <c r="C1123" s="975"/>
      <c r="D1123" s="975"/>
      <c r="E1123" s="975"/>
      <c r="F1123" s="981" t="s">
        <v>520</v>
      </c>
      <c r="G1123" s="979" t="s">
        <v>502</v>
      </c>
      <c r="H1123" s="980"/>
    </row>
    <row r="1124" spans="1:8" customFormat="1" ht="25.5" customHeight="1">
      <c r="A1124" s="464" t="s">
        <v>503</v>
      </c>
      <c r="B1124" s="463" t="s">
        <v>504</v>
      </c>
      <c r="C1124" s="463" t="s">
        <v>505</v>
      </c>
      <c r="D1124" s="463" t="s">
        <v>506</v>
      </c>
      <c r="E1124" s="622" t="s">
        <v>507</v>
      </c>
      <c r="F1124" s="982"/>
      <c r="G1124" s="623" t="s">
        <v>508</v>
      </c>
      <c r="H1124" s="624" t="s">
        <v>509</v>
      </c>
    </row>
    <row r="1125" spans="1:8" customFormat="1">
      <c r="A1125" s="625"/>
      <c r="B1125" s="641"/>
      <c r="C1125" s="627"/>
      <c r="D1125" s="627"/>
      <c r="E1125" s="628"/>
      <c r="F1125" s="113"/>
      <c r="G1125" s="629"/>
      <c r="H1125" s="630"/>
    </row>
    <row r="1126" spans="1:8" customFormat="1">
      <c r="A1126" s="642"/>
      <c r="B1126" s="626"/>
      <c r="C1126" s="627"/>
      <c r="D1126" s="627"/>
      <c r="E1126" s="628"/>
      <c r="F1126" s="113"/>
      <c r="G1126" s="629"/>
      <c r="H1126" s="630"/>
    </row>
    <row r="1127" spans="1:8" customFormat="1">
      <c r="A1127" s="642"/>
      <c r="B1127" s="626"/>
      <c r="C1127" s="627"/>
      <c r="D1127" s="627"/>
      <c r="E1127" s="628"/>
      <c r="F1127" s="113"/>
      <c r="G1127" s="629"/>
      <c r="H1127" s="630"/>
    </row>
    <row r="1128" spans="1:8" customFormat="1">
      <c r="A1128" s="642"/>
      <c r="B1128" s="626"/>
      <c r="C1128" s="627"/>
      <c r="D1128" s="627"/>
      <c r="E1128" s="628"/>
      <c r="F1128" s="113"/>
      <c r="G1128" s="629"/>
      <c r="H1128" s="630"/>
    </row>
    <row r="1129" spans="1:8" customFormat="1">
      <c r="A1129" s="642"/>
      <c r="B1129" s="626"/>
      <c r="C1129" s="627"/>
      <c r="D1129" s="627"/>
      <c r="E1129" s="628"/>
      <c r="F1129" s="113"/>
      <c r="G1129" s="629"/>
      <c r="H1129" s="630"/>
    </row>
    <row r="1130" spans="1:8" customFormat="1">
      <c r="A1130" s="642"/>
      <c r="B1130" s="626"/>
      <c r="C1130" s="627"/>
      <c r="D1130" s="627"/>
      <c r="E1130" s="628"/>
      <c r="F1130" s="113"/>
      <c r="G1130" s="629"/>
      <c r="H1130" s="630"/>
    </row>
    <row r="1131" spans="1:8" customFormat="1">
      <c r="A1131" s="643"/>
      <c r="B1131" s="627"/>
      <c r="C1131" s="627"/>
      <c r="D1131" s="627"/>
      <c r="E1131" s="628"/>
      <c r="F1131" s="113"/>
      <c r="G1131" s="629"/>
      <c r="H1131" s="630"/>
    </row>
    <row r="1132" spans="1:8" customFormat="1">
      <c r="A1132" s="643"/>
      <c r="B1132" s="632"/>
      <c r="C1132" s="627"/>
      <c r="D1132" s="627"/>
      <c r="E1132" s="628"/>
      <c r="F1132" s="113"/>
      <c r="G1132" s="629"/>
      <c r="H1132" s="630"/>
    </row>
    <row r="1133" spans="1:8" customFormat="1">
      <c r="A1133" s="642"/>
      <c r="B1133" s="626"/>
      <c r="C1133" s="627"/>
      <c r="D1133" s="627"/>
      <c r="E1133" s="628"/>
      <c r="F1133" s="113"/>
      <c r="G1133" s="629"/>
      <c r="H1133" s="630"/>
    </row>
    <row r="1134" spans="1:8" customFormat="1">
      <c r="A1134" s="642"/>
      <c r="B1134" s="626"/>
      <c r="C1134" s="627"/>
      <c r="D1134" s="627"/>
      <c r="E1134" s="628"/>
      <c r="F1134" s="113"/>
      <c r="G1134" s="629"/>
      <c r="H1134" s="630"/>
    </row>
    <row r="1135" spans="1:8" customFormat="1">
      <c r="A1135" s="631"/>
      <c r="B1135" s="626"/>
      <c r="C1135" s="627"/>
      <c r="D1135" s="627"/>
      <c r="E1135" s="628"/>
      <c r="F1135" s="115"/>
      <c r="G1135" s="629"/>
      <c r="H1135" s="630"/>
    </row>
    <row r="1136" spans="1:8" customFormat="1">
      <c r="A1136" s="636"/>
      <c r="B1136" s="626"/>
      <c r="C1136" s="637"/>
      <c r="D1136" s="637"/>
      <c r="E1136" s="638"/>
      <c r="F1136" s="115"/>
      <c r="G1136" s="639"/>
      <c r="H1136" s="640"/>
    </row>
    <row r="1137" spans="1:8" customFormat="1" ht="13" thickBot="1">
      <c r="A1137" s="321"/>
      <c r="B1137" s="469"/>
      <c r="C1137" s="469"/>
      <c r="D1137" s="469"/>
      <c r="E1137" s="469"/>
      <c r="F1137" s="551">
        <f>SUM(F1125:F1136)</f>
        <v>0</v>
      </c>
      <c r="G1137" s="469"/>
      <c r="H1137" s="469"/>
    </row>
    <row r="1138" spans="1:8" customFormat="1" ht="13" thickTop="1">
      <c r="A1138" s="514"/>
      <c r="B1138" s="514"/>
      <c r="C1138" s="514"/>
      <c r="D1138" s="514"/>
      <c r="E1138" s="514"/>
      <c r="F1138" s="514"/>
      <c r="G1138" s="514"/>
      <c r="H1138" s="515"/>
    </row>
    <row r="1139" spans="1:8" customFormat="1" ht="15.5">
      <c r="A1139" s="976" t="s">
        <v>512</v>
      </c>
      <c r="B1139" s="976"/>
      <c r="C1139" s="976"/>
      <c r="D1139" s="976"/>
      <c r="E1139" s="976"/>
      <c r="F1139" s="976"/>
      <c r="G1139" s="976"/>
      <c r="H1139" s="976"/>
    </row>
    <row r="1140" spans="1:8" customFormat="1" ht="13">
      <c r="A1140" s="977" t="s">
        <v>513</v>
      </c>
      <c r="B1140" s="977"/>
      <c r="C1140" s="977"/>
      <c r="D1140" s="977"/>
      <c r="E1140" s="977"/>
      <c r="F1140" s="977"/>
      <c r="G1140" s="977"/>
      <c r="H1140" s="977"/>
    </row>
    <row r="1141" spans="1:8" customFormat="1" ht="13">
      <c r="A1141" s="977" t="s">
        <v>514</v>
      </c>
      <c r="B1141" s="977"/>
      <c r="C1141" s="977"/>
      <c r="D1141" s="977"/>
      <c r="E1141" s="977"/>
      <c r="F1141" s="977"/>
      <c r="G1141" s="977"/>
      <c r="H1141" s="977"/>
    </row>
    <row r="1142" spans="1:8" customFormat="1" ht="13">
      <c r="A1142" s="595"/>
      <c r="B1142" s="595"/>
      <c r="C1142" s="595"/>
      <c r="D1142" s="595"/>
      <c r="E1142" s="595"/>
      <c r="F1142" s="595"/>
      <c r="G1142" s="595"/>
      <c r="H1142" s="595"/>
    </row>
    <row r="1143" spans="1:8" customFormat="1" ht="13">
      <c r="A1143" s="595"/>
      <c r="B1143" s="595"/>
      <c r="C1143" s="595"/>
      <c r="D1143" s="595"/>
      <c r="E1143" s="595"/>
      <c r="F1143" s="595"/>
      <c r="G1143" s="595"/>
      <c r="H1143" s="595"/>
    </row>
    <row r="1144" spans="1:8" customFormat="1" ht="13">
      <c r="A1144" s="595"/>
      <c r="B1144" s="595"/>
      <c r="C1144" s="595"/>
      <c r="D1144" s="595"/>
      <c r="E1144" s="595"/>
      <c r="F1144" s="595"/>
      <c r="G1144" s="595"/>
      <c r="H1144" s="595"/>
    </row>
    <row r="1145" spans="1:8" customFormat="1" ht="13.5" customHeight="1">
      <c r="A1145" s="595"/>
      <c r="B1145" s="595"/>
      <c r="C1145" s="595"/>
      <c r="D1145" s="595"/>
      <c r="E1145" s="595"/>
      <c r="F1145" s="595"/>
      <c r="G1145" s="595"/>
      <c r="H1145" s="595"/>
    </row>
    <row r="1146" spans="1:8" customFormat="1" ht="13.5" customHeight="1">
      <c r="A1146" s="595" t="s">
        <v>515</v>
      </c>
      <c r="B1146" s="595"/>
      <c r="C1146" s="595"/>
      <c r="D1146" s="595"/>
      <c r="E1146" s="595"/>
      <c r="F1146" s="595"/>
      <c r="G1146" s="595"/>
      <c r="H1146" s="595"/>
    </row>
    <row r="1147" spans="1:8" customFormat="1" ht="13">
      <c r="A1147" s="595"/>
      <c r="B1147" s="595"/>
      <c r="C1147" s="595"/>
      <c r="D1147" s="595"/>
      <c r="E1147" s="595"/>
      <c r="F1147" s="595"/>
      <c r="G1147" s="978"/>
      <c r="H1147" s="978"/>
    </row>
    <row r="1148" spans="1:8" customFormat="1" ht="13">
      <c r="A1148" s="597" t="s">
        <v>516</v>
      </c>
      <c r="B1148" s="597"/>
      <c r="C1148" s="597"/>
      <c r="D1148" s="597"/>
      <c r="E1148" s="597"/>
      <c r="F1148" s="597"/>
      <c r="G1148" s="597"/>
      <c r="H1148" s="598" t="s">
        <v>249</v>
      </c>
    </row>
    <row r="1149" spans="1:8" customFormat="1" ht="13">
      <c r="A1149" s="693"/>
      <c r="B1149" s="693"/>
      <c r="C1149" s="693"/>
      <c r="D1149" s="693"/>
      <c r="E1149" s="693"/>
      <c r="F1149" s="693"/>
      <c r="G1149" s="693"/>
      <c r="H1149" s="693"/>
    </row>
    <row r="1150" spans="1:8" customFormat="1" ht="13">
      <c r="A1150" s="597" t="s">
        <v>517</v>
      </c>
      <c r="B1150" s="597"/>
      <c r="C1150" s="597"/>
      <c r="D1150" s="597"/>
      <c r="E1150" s="597"/>
      <c r="F1150" s="597"/>
      <c r="G1150" s="599"/>
      <c r="H1150" s="597"/>
    </row>
    <row r="1151" spans="1:8" customFormat="1" ht="13">
      <c r="A1151" s="596"/>
      <c r="B1151" s="596"/>
      <c r="C1151" s="596"/>
      <c r="D1151" s="596"/>
      <c r="E1151" s="596"/>
      <c r="F1151" s="596"/>
      <c r="G1151" s="596"/>
      <c r="H1151" s="596"/>
    </row>
    <row r="1152" spans="1:8" customFormat="1" ht="13">
      <c r="A1152" s="644" t="s">
        <v>518</v>
      </c>
      <c r="B1152" s="596"/>
      <c r="C1152" s="596"/>
      <c r="D1152" s="596"/>
      <c r="E1152" s="596"/>
      <c r="F1152" s="596"/>
      <c r="G1152" s="596"/>
      <c r="H1152" s="596"/>
    </row>
    <row r="1153" spans="1:8" customFormat="1" ht="13">
      <c r="A1153" s="596"/>
      <c r="B1153" s="596"/>
      <c r="C1153" s="596"/>
      <c r="D1153" s="596"/>
      <c r="E1153" s="596"/>
      <c r="F1153" s="596"/>
      <c r="G1153" s="596"/>
      <c r="H1153" s="596"/>
    </row>
    <row r="1154" spans="1:8" customFormat="1" ht="13">
      <c r="A1154" s="596"/>
      <c r="B1154" s="596"/>
      <c r="C1154" s="596"/>
      <c r="D1154" s="596"/>
      <c r="E1154" s="596"/>
      <c r="F1154" s="596"/>
      <c r="G1154" s="596"/>
      <c r="H1154" s="596"/>
    </row>
    <row r="1155" spans="1:8" customFormat="1" ht="13">
      <c r="A1155" s="597" t="s">
        <v>519</v>
      </c>
      <c r="B1155" s="597"/>
      <c r="C1155" s="597"/>
      <c r="D1155" s="597"/>
      <c r="E1155" s="597"/>
      <c r="F1155" s="597"/>
      <c r="G1155" s="597"/>
      <c r="H1155" s="598" t="s">
        <v>249</v>
      </c>
    </row>
    <row r="1156" spans="1:8" customFormat="1" ht="13">
      <c r="A1156" s="847" t="s">
        <v>77</v>
      </c>
      <c r="B1156" s="369"/>
      <c r="C1156" s="369"/>
      <c r="D1156" s="369"/>
      <c r="E1156" s="369"/>
      <c r="F1156" s="369"/>
      <c r="G1156" s="369"/>
      <c r="H1156" s="147"/>
    </row>
    <row r="1157" spans="1:8" customFormat="1" ht="13">
      <c r="A1157" s="121" t="s">
        <v>495</v>
      </c>
      <c r="B1157" s="148"/>
      <c r="C1157" s="148"/>
      <c r="D1157" s="148"/>
      <c r="E1157" s="148"/>
      <c r="F1157" s="148"/>
      <c r="G1157" s="148"/>
      <c r="H1157" s="147"/>
    </row>
    <row r="1158" spans="1:8" customFormat="1" ht="13">
      <c r="A1158" s="148"/>
      <c r="B1158" s="148"/>
      <c r="C1158" s="148"/>
      <c r="D1158" s="148"/>
      <c r="E1158" s="148"/>
      <c r="F1158" s="148"/>
      <c r="G1158" s="148"/>
      <c r="H1158" s="52"/>
    </row>
    <row r="1159" spans="1:8" customFormat="1" ht="13">
      <c r="A1159" s="132" t="s">
        <v>262</v>
      </c>
      <c r="B1159" s="827">
        <f>+'Sch II OE FINAL'!F1159</f>
        <v>0</v>
      </c>
      <c r="C1159" s="828" t="s">
        <v>264</v>
      </c>
      <c r="D1159" s="812">
        <f>+'Sch II OE FINAL'!F1160</f>
        <v>0</v>
      </c>
      <c r="E1159" s="466" t="s">
        <v>265</v>
      </c>
      <c r="F1159" s="983">
        <f>+'Sch II OE FINAL'!L1160</f>
        <v>0</v>
      </c>
      <c r="G1159" s="984"/>
      <c r="H1159" s="621"/>
    </row>
    <row r="1160" spans="1:8" customFormat="1" ht="13">
      <c r="A1160" s="132" t="s">
        <v>496</v>
      </c>
      <c r="B1160" s="809">
        <f>+'Sch II OE FINAL'!H1163</f>
        <v>0</v>
      </c>
      <c r="C1160" s="829" t="s">
        <v>497</v>
      </c>
      <c r="D1160" s="809">
        <f>+'Sch II OE FINAL'!H1164</f>
        <v>0</v>
      </c>
      <c r="E1160" s="465" t="s">
        <v>498</v>
      </c>
      <c r="F1160" s="985">
        <f>+'SUD Units &amp; Cost Center Data'!G1161</f>
        <v>0</v>
      </c>
      <c r="G1160" s="985"/>
      <c r="H1160" s="621"/>
    </row>
    <row r="1161" spans="1:8" customFormat="1" ht="13">
      <c r="A1161" s="620" t="s">
        <v>263</v>
      </c>
      <c r="B1161" s="810">
        <f>+'Sch II OE FINAL'!L1159</f>
        <v>0</v>
      </c>
      <c r="C1161" s="828" t="s">
        <v>499</v>
      </c>
      <c r="D1161" s="811">
        <f>+AAR!E1166</f>
        <v>0</v>
      </c>
      <c r="E1161" s="467" t="s">
        <v>335</v>
      </c>
      <c r="F1161" s="984">
        <f>+'SUD Units &amp; Cost Center Data'!K1161</f>
        <v>0</v>
      </c>
      <c r="G1161" s="984"/>
      <c r="H1161" s="621"/>
    </row>
    <row r="1162" spans="1:8" customFormat="1" ht="13">
      <c r="A1162" s="620"/>
      <c r="B1162" s="430"/>
      <c r="C1162" s="430"/>
      <c r="D1162" s="430"/>
      <c r="E1162" s="430"/>
      <c r="F1162" s="430"/>
      <c r="G1162" s="430"/>
      <c r="H1162" s="1"/>
    </row>
    <row r="1163" spans="1:8" customFormat="1" ht="3.75" customHeight="1" thickBot="1">
      <c r="A1163" s="132"/>
      <c r="B1163" s="986"/>
      <c r="C1163" s="986"/>
      <c r="D1163" s="986"/>
      <c r="E1163" s="986"/>
      <c r="F1163" s="986"/>
      <c r="G1163" s="986"/>
      <c r="H1163" s="986"/>
    </row>
    <row r="1164" spans="1:8" customFormat="1" ht="13" hidden="1" thickBot="1">
      <c r="A1164" s="1"/>
      <c r="B1164" s="986"/>
      <c r="C1164" s="986"/>
      <c r="D1164" s="986"/>
      <c r="E1164" s="986"/>
      <c r="F1164" s="986"/>
      <c r="G1164" s="986"/>
      <c r="H1164" s="986"/>
    </row>
    <row r="1165" spans="1:8" customFormat="1" ht="13.5" hidden="1" thickBot="1">
      <c r="A1165" s="468"/>
      <c r="B1165" s="1"/>
      <c r="C1165" s="1"/>
      <c r="D1165" s="1"/>
      <c r="E1165" s="1"/>
      <c r="F1165" s="1"/>
      <c r="G1165" s="1"/>
      <c r="H1165" s="1"/>
    </row>
    <row r="1166" spans="1:8" customFormat="1" ht="13" thickTop="1">
      <c r="A1166" s="974" t="s">
        <v>500</v>
      </c>
      <c r="B1166" s="975"/>
      <c r="C1166" s="975"/>
      <c r="D1166" s="975"/>
      <c r="E1166" s="975"/>
      <c r="F1166" s="981" t="s">
        <v>520</v>
      </c>
      <c r="G1166" s="979" t="s">
        <v>502</v>
      </c>
      <c r="H1166" s="980"/>
    </row>
    <row r="1167" spans="1:8" customFormat="1">
      <c r="A1167" s="464" t="s">
        <v>503</v>
      </c>
      <c r="B1167" s="463" t="s">
        <v>504</v>
      </c>
      <c r="C1167" s="463" t="s">
        <v>505</v>
      </c>
      <c r="D1167" s="463" t="s">
        <v>506</v>
      </c>
      <c r="E1167" s="622" t="s">
        <v>507</v>
      </c>
      <c r="F1167" s="982"/>
      <c r="G1167" s="623" t="s">
        <v>508</v>
      </c>
      <c r="H1167" s="624" t="s">
        <v>509</v>
      </c>
    </row>
    <row r="1168" spans="1:8" customFormat="1">
      <c r="A1168" s="625"/>
      <c r="B1168" s="626"/>
      <c r="C1168" s="627"/>
      <c r="D1168" s="627"/>
      <c r="E1168" s="628"/>
      <c r="F1168" s="113"/>
      <c r="G1168" s="629"/>
      <c r="H1168" s="630"/>
    </row>
    <row r="1169" spans="1:8" customFormat="1">
      <c r="A1169" s="631"/>
      <c r="B1169" s="626"/>
      <c r="C1169" s="627"/>
      <c r="D1169" s="627"/>
      <c r="E1169" s="628"/>
      <c r="F1169" s="115"/>
      <c r="G1169" s="629"/>
      <c r="H1169" s="630"/>
    </row>
    <row r="1170" spans="1:8" customFormat="1">
      <c r="A1170" s="631"/>
      <c r="B1170" s="626"/>
      <c r="C1170" s="627"/>
      <c r="D1170" s="627"/>
      <c r="E1170" s="628"/>
      <c r="F1170" s="115"/>
      <c r="G1170" s="629"/>
      <c r="H1170" s="630"/>
    </row>
    <row r="1171" spans="1:8" customFormat="1">
      <c r="A1171" s="631"/>
      <c r="B1171" s="626"/>
      <c r="C1171" s="627"/>
      <c r="D1171" s="627"/>
      <c r="E1171" s="628"/>
      <c r="F1171" s="115"/>
      <c r="G1171" s="629"/>
      <c r="H1171" s="630"/>
    </row>
    <row r="1172" spans="1:8" customFormat="1">
      <c r="A1172" s="631"/>
      <c r="B1172" s="626"/>
      <c r="C1172" s="627"/>
      <c r="D1172" s="627"/>
      <c r="E1172" s="628"/>
      <c r="F1172" s="115"/>
      <c r="G1172" s="629"/>
      <c r="H1172" s="630"/>
    </row>
    <row r="1173" spans="1:8" customFormat="1">
      <c r="A1173" s="631"/>
      <c r="B1173" s="626"/>
      <c r="C1173" s="632"/>
      <c r="D1173" s="632"/>
      <c r="E1173" s="633"/>
      <c r="F1173" s="115"/>
      <c r="G1173" s="634"/>
      <c r="H1173" s="635"/>
    </row>
    <row r="1174" spans="1:8" customFormat="1">
      <c r="A1174" s="631"/>
      <c r="B1174" s="626"/>
      <c r="C1174" s="632"/>
      <c r="D1174" s="632"/>
      <c r="E1174" s="633"/>
      <c r="F1174" s="115"/>
      <c r="G1174" s="634"/>
      <c r="H1174" s="635"/>
    </row>
    <row r="1175" spans="1:8" customFormat="1">
      <c r="A1175" s="631"/>
      <c r="B1175" s="626"/>
      <c r="C1175" s="627"/>
      <c r="D1175" s="627"/>
      <c r="E1175" s="628"/>
      <c r="F1175" s="115"/>
      <c r="G1175" s="629"/>
      <c r="H1175" s="630"/>
    </row>
    <row r="1176" spans="1:8" customFormat="1">
      <c r="A1176" s="636"/>
      <c r="B1176" s="626"/>
      <c r="C1176" s="637"/>
      <c r="D1176" s="637"/>
      <c r="E1176" s="638"/>
      <c r="F1176" s="115"/>
      <c r="G1176" s="639"/>
      <c r="H1176" s="640"/>
    </row>
    <row r="1177" spans="1:8" customFormat="1" ht="13" thickBot="1">
      <c r="A1177" s="321"/>
      <c r="B1177" s="469"/>
      <c r="C1177" s="469"/>
      <c r="D1177" s="469"/>
      <c r="E1177" s="469"/>
      <c r="F1177" s="551"/>
      <c r="G1177" s="469"/>
      <c r="H1177" s="469"/>
    </row>
    <row r="1178" spans="1:8" customFormat="1" ht="13" thickTop="1">
      <c r="A1178" s="974" t="s">
        <v>510</v>
      </c>
      <c r="B1178" s="975"/>
      <c r="C1178" s="975"/>
      <c r="D1178" s="975"/>
      <c r="E1178" s="975"/>
      <c r="F1178" s="981" t="s">
        <v>520</v>
      </c>
      <c r="G1178" s="979" t="s">
        <v>502</v>
      </c>
      <c r="H1178" s="980"/>
    </row>
    <row r="1179" spans="1:8" customFormat="1" ht="25.5" customHeight="1">
      <c r="A1179" s="464" t="s">
        <v>503</v>
      </c>
      <c r="B1179" s="463" t="s">
        <v>504</v>
      </c>
      <c r="C1179" s="463" t="s">
        <v>505</v>
      </c>
      <c r="D1179" s="463" t="s">
        <v>506</v>
      </c>
      <c r="E1179" s="622" t="s">
        <v>507</v>
      </c>
      <c r="F1179" s="982"/>
      <c r="G1179" s="623" t="s">
        <v>508</v>
      </c>
      <c r="H1179" s="624" t="s">
        <v>509</v>
      </c>
    </row>
    <row r="1180" spans="1:8" customFormat="1">
      <c r="A1180" s="625"/>
      <c r="B1180" s="641"/>
      <c r="C1180" s="627"/>
      <c r="D1180" s="627"/>
      <c r="E1180" s="628"/>
      <c r="F1180" s="113"/>
      <c r="G1180" s="629"/>
      <c r="H1180" s="630"/>
    </row>
    <row r="1181" spans="1:8" customFormat="1">
      <c r="A1181" s="642"/>
      <c r="B1181" s="626"/>
      <c r="C1181" s="627"/>
      <c r="D1181" s="627"/>
      <c r="E1181" s="628"/>
      <c r="F1181" s="113"/>
      <c r="G1181" s="629"/>
      <c r="H1181" s="630"/>
    </row>
    <row r="1182" spans="1:8" customFormat="1">
      <c r="A1182" s="642"/>
      <c r="B1182" s="626"/>
      <c r="C1182" s="627"/>
      <c r="D1182" s="627"/>
      <c r="E1182" s="628"/>
      <c r="F1182" s="113"/>
      <c r="G1182" s="629"/>
      <c r="H1182" s="630"/>
    </row>
    <row r="1183" spans="1:8" customFormat="1">
      <c r="A1183" s="642"/>
      <c r="B1183" s="626"/>
      <c r="C1183" s="627"/>
      <c r="D1183" s="627"/>
      <c r="E1183" s="628"/>
      <c r="F1183" s="113"/>
      <c r="G1183" s="629"/>
      <c r="H1183" s="630"/>
    </row>
    <row r="1184" spans="1:8" customFormat="1">
      <c r="A1184" s="642"/>
      <c r="B1184" s="626"/>
      <c r="C1184" s="627"/>
      <c r="D1184" s="627"/>
      <c r="E1184" s="628"/>
      <c r="F1184" s="113"/>
      <c r="G1184" s="629"/>
      <c r="H1184" s="630"/>
    </row>
    <row r="1185" spans="1:8" customFormat="1">
      <c r="A1185" s="642"/>
      <c r="B1185" s="626"/>
      <c r="C1185" s="627"/>
      <c r="D1185" s="627"/>
      <c r="E1185" s="628"/>
      <c r="F1185" s="113"/>
      <c r="G1185" s="629"/>
      <c r="H1185" s="630"/>
    </row>
    <row r="1186" spans="1:8" customFormat="1">
      <c r="A1186" s="643"/>
      <c r="B1186" s="627"/>
      <c r="C1186" s="627"/>
      <c r="D1186" s="627"/>
      <c r="E1186" s="628"/>
      <c r="F1186" s="113"/>
      <c r="G1186" s="629"/>
      <c r="H1186" s="630"/>
    </row>
    <row r="1187" spans="1:8" customFormat="1">
      <c r="A1187" s="643"/>
      <c r="B1187" s="632"/>
      <c r="C1187" s="627"/>
      <c r="D1187" s="627"/>
      <c r="E1187" s="628"/>
      <c r="F1187" s="113"/>
      <c r="G1187" s="629"/>
      <c r="H1187" s="630"/>
    </row>
    <row r="1188" spans="1:8" customFormat="1">
      <c r="A1188" s="642"/>
      <c r="B1188" s="626"/>
      <c r="C1188" s="627"/>
      <c r="D1188" s="627"/>
      <c r="E1188" s="628"/>
      <c r="F1188" s="113"/>
      <c r="G1188" s="629"/>
      <c r="H1188" s="630"/>
    </row>
    <row r="1189" spans="1:8" customFormat="1">
      <c r="A1189" s="642"/>
      <c r="B1189" s="626"/>
      <c r="C1189" s="627"/>
      <c r="D1189" s="627"/>
      <c r="E1189" s="628"/>
      <c r="F1189" s="113"/>
      <c r="G1189" s="629"/>
      <c r="H1189" s="630"/>
    </row>
    <row r="1190" spans="1:8" customFormat="1">
      <c r="A1190" s="631"/>
      <c r="B1190" s="626"/>
      <c r="C1190" s="627"/>
      <c r="D1190" s="627"/>
      <c r="E1190" s="628"/>
      <c r="F1190" s="115"/>
      <c r="G1190" s="629"/>
      <c r="H1190" s="630"/>
    </row>
    <row r="1191" spans="1:8" customFormat="1">
      <c r="A1191" s="636"/>
      <c r="B1191" s="626"/>
      <c r="C1191" s="637"/>
      <c r="D1191" s="637"/>
      <c r="E1191" s="638"/>
      <c r="F1191" s="115"/>
      <c r="G1191" s="639"/>
      <c r="H1191" s="640"/>
    </row>
    <row r="1192" spans="1:8" customFormat="1" ht="13" thickBot="1">
      <c r="A1192" s="321"/>
      <c r="B1192" s="469"/>
      <c r="C1192" s="469"/>
      <c r="D1192" s="469"/>
      <c r="E1192" s="469"/>
      <c r="F1192" s="551">
        <f>SUM(F1180:F1191)</f>
        <v>0</v>
      </c>
      <c r="G1192" s="469"/>
      <c r="H1192" s="469"/>
    </row>
    <row r="1193" spans="1:8" customFormat="1" ht="13" thickTop="1">
      <c r="A1193" s="514"/>
      <c r="B1193" s="514"/>
      <c r="C1193" s="514"/>
      <c r="D1193" s="514"/>
      <c r="E1193" s="514"/>
      <c r="F1193" s="514"/>
      <c r="G1193" s="514"/>
      <c r="H1193" s="515"/>
    </row>
    <row r="1194" spans="1:8" customFormat="1" ht="15.5">
      <c r="A1194" s="976" t="s">
        <v>512</v>
      </c>
      <c r="B1194" s="976"/>
      <c r="C1194" s="976"/>
      <c r="D1194" s="976"/>
      <c r="E1194" s="976"/>
      <c r="F1194" s="976"/>
      <c r="G1194" s="976"/>
      <c r="H1194" s="976"/>
    </row>
    <row r="1195" spans="1:8" customFormat="1" ht="13">
      <c r="A1195" s="977" t="s">
        <v>513</v>
      </c>
      <c r="B1195" s="977"/>
      <c r="C1195" s="977"/>
      <c r="D1195" s="977"/>
      <c r="E1195" s="977"/>
      <c r="F1195" s="977"/>
      <c r="G1195" s="977"/>
      <c r="H1195" s="977"/>
    </row>
    <row r="1196" spans="1:8" customFormat="1" ht="13">
      <c r="A1196" s="977" t="s">
        <v>514</v>
      </c>
      <c r="B1196" s="977"/>
      <c r="C1196" s="977"/>
      <c r="D1196" s="977"/>
      <c r="E1196" s="977"/>
      <c r="F1196" s="977"/>
      <c r="G1196" s="977"/>
      <c r="H1196" s="977"/>
    </row>
    <row r="1197" spans="1:8" customFormat="1" ht="13">
      <c r="A1197" s="595"/>
      <c r="B1197" s="595"/>
      <c r="C1197" s="595"/>
      <c r="D1197" s="595"/>
      <c r="E1197" s="595"/>
      <c r="F1197" s="595"/>
      <c r="G1197" s="595"/>
      <c r="H1197" s="595"/>
    </row>
    <row r="1198" spans="1:8" customFormat="1" ht="13">
      <c r="A1198" s="595"/>
      <c r="B1198" s="595"/>
      <c r="C1198" s="595"/>
      <c r="D1198" s="595"/>
      <c r="E1198" s="595"/>
      <c r="F1198" s="595"/>
      <c r="G1198" s="595"/>
      <c r="H1198" s="595"/>
    </row>
    <row r="1199" spans="1:8" customFormat="1" ht="13">
      <c r="A1199" s="595"/>
      <c r="B1199" s="595"/>
      <c r="C1199" s="595"/>
      <c r="D1199" s="595"/>
      <c r="E1199" s="595"/>
      <c r="F1199" s="595"/>
      <c r="G1199" s="595"/>
      <c r="H1199" s="595"/>
    </row>
    <row r="1200" spans="1:8" customFormat="1" ht="13.5" customHeight="1">
      <c r="A1200" s="595"/>
      <c r="B1200" s="595"/>
      <c r="C1200" s="595"/>
      <c r="D1200" s="595"/>
      <c r="E1200" s="595"/>
      <c r="F1200" s="595"/>
      <c r="G1200" s="595"/>
      <c r="H1200" s="595"/>
    </row>
    <row r="1201" spans="1:8" customFormat="1" ht="13.5" customHeight="1">
      <c r="A1201" s="595" t="s">
        <v>515</v>
      </c>
      <c r="B1201" s="595"/>
      <c r="C1201" s="595"/>
      <c r="D1201" s="595"/>
      <c r="E1201" s="595"/>
      <c r="F1201" s="595"/>
      <c r="G1201" s="595"/>
      <c r="H1201" s="595"/>
    </row>
    <row r="1202" spans="1:8" customFormat="1" ht="13">
      <c r="A1202" s="595"/>
      <c r="B1202" s="595"/>
      <c r="C1202" s="595"/>
      <c r="D1202" s="595"/>
      <c r="E1202" s="595"/>
      <c r="F1202" s="595"/>
      <c r="G1202" s="978"/>
      <c r="H1202" s="978"/>
    </row>
    <row r="1203" spans="1:8" customFormat="1" ht="13">
      <c r="A1203" s="597" t="s">
        <v>516</v>
      </c>
      <c r="B1203" s="597"/>
      <c r="C1203" s="597"/>
      <c r="D1203" s="597"/>
      <c r="E1203" s="597"/>
      <c r="F1203" s="597"/>
      <c r="G1203" s="597"/>
      <c r="H1203" s="598" t="s">
        <v>249</v>
      </c>
    </row>
    <row r="1204" spans="1:8" customFormat="1" ht="13">
      <c r="A1204" s="693"/>
      <c r="B1204" s="693"/>
      <c r="C1204" s="693"/>
      <c r="D1204" s="693"/>
      <c r="E1204" s="693"/>
      <c r="F1204" s="693"/>
      <c r="G1204" s="693"/>
      <c r="H1204" s="693"/>
    </row>
    <row r="1205" spans="1:8" customFormat="1" ht="13">
      <c r="A1205" s="597" t="s">
        <v>517</v>
      </c>
      <c r="B1205" s="597"/>
      <c r="C1205" s="597"/>
      <c r="D1205" s="597"/>
      <c r="E1205" s="597"/>
      <c r="F1205" s="597"/>
      <c r="G1205" s="599"/>
      <c r="H1205" s="597"/>
    </row>
    <row r="1206" spans="1:8" customFormat="1" ht="13">
      <c r="A1206" s="596"/>
      <c r="B1206" s="596"/>
      <c r="C1206" s="596"/>
      <c r="D1206" s="596"/>
      <c r="E1206" s="596"/>
      <c r="F1206" s="596"/>
      <c r="G1206" s="596"/>
      <c r="H1206" s="596"/>
    </row>
    <row r="1207" spans="1:8" customFormat="1" ht="13">
      <c r="A1207" s="644" t="s">
        <v>518</v>
      </c>
      <c r="B1207" s="596"/>
      <c r="C1207" s="596"/>
      <c r="D1207" s="596"/>
      <c r="E1207" s="596"/>
      <c r="F1207" s="596"/>
      <c r="G1207" s="596"/>
      <c r="H1207" s="596"/>
    </row>
    <row r="1208" spans="1:8" customFormat="1" ht="13">
      <c r="A1208" s="596"/>
      <c r="B1208" s="596"/>
      <c r="C1208" s="596"/>
      <c r="D1208" s="596"/>
      <c r="E1208" s="596"/>
      <c r="F1208" s="596"/>
      <c r="G1208" s="596"/>
      <c r="H1208" s="596"/>
    </row>
    <row r="1209" spans="1:8" customFormat="1" ht="13">
      <c r="A1209" s="596"/>
      <c r="B1209" s="596"/>
      <c r="C1209" s="596"/>
      <c r="D1209" s="596"/>
      <c r="E1209" s="596"/>
      <c r="F1209" s="596"/>
      <c r="G1209" s="596"/>
      <c r="H1209" s="596"/>
    </row>
    <row r="1210" spans="1:8" customFormat="1" ht="13">
      <c r="A1210" s="597" t="s">
        <v>519</v>
      </c>
      <c r="B1210" s="597"/>
      <c r="C1210" s="597"/>
      <c r="D1210" s="597"/>
      <c r="E1210" s="597"/>
      <c r="F1210" s="597"/>
      <c r="G1210" s="597"/>
      <c r="H1210" s="598" t="s">
        <v>249</v>
      </c>
    </row>
    <row r="1211" spans="1:8" customFormat="1" ht="13">
      <c r="A1211" s="847" t="s">
        <v>77</v>
      </c>
      <c r="B1211" s="369"/>
      <c r="C1211" s="369"/>
      <c r="D1211" s="369"/>
      <c r="E1211" s="369"/>
      <c r="F1211" s="369"/>
      <c r="G1211" s="369"/>
      <c r="H1211" s="147"/>
    </row>
    <row r="1212" spans="1:8" customFormat="1" ht="13">
      <c r="A1212" s="121" t="s">
        <v>495</v>
      </c>
      <c r="B1212" s="148"/>
      <c r="C1212" s="148"/>
      <c r="D1212" s="148"/>
      <c r="E1212" s="148"/>
      <c r="F1212" s="148"/>
      <c r="G1212" s="148"/>
      <c r="H1212" s="147"/>
    </row>
    <row r="1213" spans="1:8" customFormat="1" ht="13">
      <c r="A1213" s="148"/>
      <c r="B1213" s="148"/>
      <c r="C1213" s="148"/>
      <c r="D1213" s="148"/>
      <c r="E1213" s="148"/>
      <c r="F1213" s="148"/>
      <c r="G1213" s="148"/>
      <c r="H1213" s="52"/>
    </row>
    <row r="1214" spans="1:8" customFormat="1" ht="13">
      <c r="A1214" s="132" t="s">
        <v>262</v>
      </c>
      <c r="B1214" s="827">
        <f>+'Sch II OE FINAL'!F1214</f>
        <v>0</v>
      </c>
      <c r="C1214" s="828" t="s">
        <v>264</v>
      </c>
      <c r="D1214" s="812">
        <f>+'Sch II OE FINAL'!F1215</f>
        <v>0</v>
      </c>
      <c r="E1214" s="466" t="s">
        <v>265</v>
      </c>
      <c r="F1214" s="983">
        <f>+'Sch II OE FINAL'!L1215</f>
        <v>0</v>
      </c>
      <c r="G1214" s="984"/>
      <c r="H1214" s="621"/>
    </row>
    <row r="1215" spans="1:8" customFormat="1" ht="13">
      <c r="A1215" s="132" t="s">
        <v>496</v>
      </c>
      <c r="B1215" s="809">
        <f>+'Sch II OE FINAL'!H1218</f>
        <v>0</v>
      </c>
      <c r="C1215" s="829" t="s">
        <v>497</v>
      </c>
      <c r="D1215" s="809">
        <f>+'Sch II OE FINAL'!H1219</f>
        <v>0</v>
      </c>
      <c r="E1215" s="465" t="s">
        <v>498</v>
      </c>
      <c r="F1215" s="985">
        <f>+'SUD Units &amp; Cost Center Data'!G1216</f>
        <v>0</v>
      </c>
      <c r="G1215" s="985"/>
      <c r="H1215" s="621"/>
    </row>
    <row r="1216" spans="1:8" customFormat="1" ht="13">
      <c r="A1216" s="620" t="s">
        <v>263</v>
      </c>
      <c r="B1216" s="810">
        <f>+'Sch II OE FINAL'!L1214</f>
        <v>0</v>
      </c>
      <c r="C1216" s="828" t="s">
        <v>499</v>
      </c>
      <c r="D1216" s="811">
        <f>+AAR!E1221</f>
        <v>0</v>
      </c>
      <c r="E1216" s="467" t="s">
        <v>335</v>
      </c>
      <c r="F1216" s="984">
        <f>+'SUD Units &amp; Cost Center Data'!K1216</f>
        <v>0</v>
      </c>
      <c r="G1216" s="984"/>
      <c r="H1216" s="621"/>
    </row>
    <row r="1217" spans="1:8" customFormat="1" ht="13">
      <c r="A1217" s="620"/>
      <c r="B1217" s="430"/>
      <c r="C1217" s="430"/>
      <c r="D1217" s="430"/>
      <c r="E1217" s="430"/>
      <c r="F1217" s="430"/>
      <c r="G1217" s="430"/>
      <c r="H1217" s="1"/>
    </row>
    <row r="1218" spans="1:8" customFormat="1" ht="3.75" customHeight="1" thickBot="1">
      <c r="A1218" s="132"/>
      <c r="B1218" s="986"/>
      <c r="C1218" s="986"/>
      <c r="D1218" s="986"/>
      <c r="E1218" s="986"/>
      <c r="F1218" s="986"/>
      <c r="G1218" s="986"/>
      <c r="H1218" s="986"/>
    </row>
    <row r="1219" spans="1:8" customFormat="1" ht="13" hidden="1" thickBot="1">
      <c r="A1219" s="1"/>
      <c r="B1219" s="986"/>
      <c r="C1219" s="986"/>
      <c r="D1219" s="986"/>
      <c r="E1219" s="986"/>
      <c r="F1219" s="986"/>
      <c r="G1219" s="986"/>
      <c r="H1219" s="986"/>
    </row>
    <row r="1220" spans="1:8" customFormat="1" ht="13.5" hidden="1" thickBot="1">
      <c r="A1220" s="468"/>
      <c r="B1220" s="1"/>
      <c r="C1220" s="1"/>
      <c r="D1220" s="1"/>
      <c r="E1220" s="1"/>
      <c r="F1220" s="1"/>
      <c r="G1220" s="1"/>
      <c r="H1220" s="1"/>
    </row>
    <row r="1221" spans="1:8" customFormat="1" ht="13" thickTop="1">
      <c r="A1221" s="974" t="s">
        <v>500</v>
      </c>
      <c r="B1221" s="975"/>
      <c r="C1221" s="975"/>
      <c r="D1221" s="975"/>
      <c r="E1221" s="975"/>
      <c r="F1221" s="981" t="s">
        <v>520</v>
      </c>
      <c r="G1221" s="979" t="s">
        <v>502</v>
      </c>
      <c r="H1221" s="980"/>
    </row>
    <row r="1222" spans="1:8" customFormat="1">
      <c r="A1222" s="464" t="s">
        <v>503</v>
      </c>
      <c r="B1222" s="463" t="s">
        <v>504</v>
      </c>
      <c r="C1222" s="463" t="s">
        <v>505</v>
      </c>
      <c r="D1222" s="463" t="s">
        <v>506</v>
      </c>
      <c r="E1222" s="622" t="s">
        <v>507</v>
      </c>
      <c r="F1222" s="982"/>
      <c r="G1222" s="623" t="s">
        <v>508</v>
      </c>
      <c r="H1222" s="624" t="s">
        <v>509</v>
      </c>
    </row>
    <row r="1223" spans="1:8" customFormat="1">
      <c r="A1223" s="625"/>
      <c r="B1223" s="626"/>
      <c r="C1223" s="627"/>
      <c r="D1223" s="627"/>
      <c r="E1223" s="628"/>
      <c r="F1223" s="113"/>
      <c r="G1223" s="629"/>
      <c r="H1223" s="630"/>
    </row>
    <row r="1224" spans="1:8" customFormat="1">
      <c r="A1224" s="631"/>
      <c r="B1224" s="626"/>
      <c r="C1224" s="627"/>
      <c r="D1224" s="627"/>
      <c r="E1224" s="628"/>
      <c r="F1224" s="115"/>
      <c r="G1224" s="629"/>
      <c r="H1224" s="630"/>
    </row>
    <row r="1225" spans="1:8" customFormat="1">
      <c r="A1225" s="631"/>
      <c r="B1225" s="626"/>
      <c r="C1225" s="627"/>
      <c r="D1225" s="627"/>
      <c r="E1225" s="628"/>
      <c r="F1225" s="115"/>
      <c r="G1225" s="629"/>
      <c r="H1225" s="630"/>
    </row>
    <row r="1226" spans="1:8" customFormat="1">
      <c r="A1226" s="631"/>
      <c r="B1226" s="626"/>
      <c r="C1226" s="627"/>
      <c r="D1226" s="627"/>
      <c r="E1226" s="628"/>
      <c r="F1226" s="115"/>
      <c r="G1226" s="629"/>
      <c r="H1226" s="630"/>
    </row>
    <row r="1227" spans="1:8" customFormat="1">
      <c r="A1227" s="631"/>
      <c r="B1227" s="626"/>
      <c r="C1227" s="627"/>
      <c r="D1227" s="627"/>
      <c r="E1227" s="628"/>
      <c r="F1227" s="115"/>
      <c r="G1227" s="629"/>
      <c r="H1227" s="630"/>
    </row>
    <row r="1228" spans="1:8" customFormat="1">
      <c r="A1228" s="631"/>
      <c r="B1228" s="626"/>
      <c r="C1228" s="632"/>
      <c r="D1228" s="632"/>
      <c r="E1228" s="633"/>
      <c r="F1228" s="115"/>
      <c r="G1228" s="634"/>
      <c r="H1228" s="635"/>
    </row>
    <row r="1229" spans="1:8" customFormat="1">
      <c r="A1229" s="631"/>
      <c r="B1229" s="626"/>
      <c r="C1229" s="632"/>
      <c r="D1229" s="632"/>
      <c r="E1229" s="633"/>
      <c r="F1229" s="115"/>
      <c r="G1229" s="634"/>
      <c r="H1229" s="635"/>
    </row>
    <row r="1230" spans="1:8" customFormat="1">
      <c r="A1230" s="631"/>
      <c r="B1230" s="626"/>
      <c r="C1230" s="627"/>
      <c r="D1230" s="627"/>
      <c r="E1230" s="628"/>
      <c r="F1230" s="115"/>
      <c r="G1230" s="629"/>
      <c r="H1230" s="630"/>
    </row>
    <row r="1231" spans="1:8" customFormat="1">
      <c r="A1231" s="636"/>
      <c r="B1231" s="626"/>
      <c r="C1231" s="637"/>
      <c r="D1231" s="637"/>
      <c r="E1231" s="638"/>
      <c r="F1231" s="115"/>
      <c r="G1231" s="639"/>
      <c r="H1231" s="640"/>
    </row>
    <row r="1232" spans="1:8" customFormat="1" ht="13" thickBot="1">
      <c r="A1232" s="321"/>
      <c r="B1232" s="469"/>
      <c r="C1232" s="469"/>
      <c r="D1232" s="469"/>
      <c r="E1232" s="469"/>
      <c r="F1232" s="551"/>
      <c r="G1232" s="469"/>
      <c r="H1232" s="469"/>
    </row>
    <row r="1233" spans="1:8" customFormat="1" ht="13" thickTop="1">
      <c r="A1233" s="974" t="s">
        <v>510</v>
      </c>
      <c r="B1233" s="975"/>
      <c r="C1233" s="975"/>
      <c r="D1233" s="975"/>
      <c r="E1233" s="975"/>
      <c r="F1233" s="981" t="s">
        <v>520</v>
      </c>
      <c r="G1233" s="979" t="s">
        <v>502</v>
      </c>
      <c r="H1233" s="980"/>
    </row>
    <row r="1234" spans="1:8" customFormat="1" ht="25.5" customHeight="1">
      <c r="A1234" s="464" t="s">
        <v>503</v>
      </c>
      <c r="B1234" s="463" t="s">
        <v>504</v>
      </c>
      <c r="C1234" s="463" t="s">
        <v>505</v>
      </c>
      <c r="D1234" s="463" t="s">
        <v>506</v>
      </c>
      <c r="E1234" s="622" t="s">
        <v>507</v>
      </c>
      <c r="F1234" s="982"/>
      <c r="G1234" s="623" t="s">
        <v>508</v>
      </c>
      <c r="H1234" s="624" t="s">
        <v>509</v>
      </c>
    </row>
    <row r="1235" spans="1:8" customFormat="1">
      <c r="A1235" s="625"/>
      <c r="B1235" s="641"/>
      <c r="C1235" s="627"/>
      <c r="D1235" s="627"/>
      <c r="E1235" s="628"/>
      <c r="F1235" s="113"/>
      <c r="G1235" s="629"/>
      <c r="H1235" s="630"/>
    </row>
    <row r="1236" spans="1:8" customFormat="1">
      <c r="A1236" s="642"/>
      <c r="B1236" s="626"/>
      <c r="C1236" s="627"/>
      <c r="D1236" s="627"/>
      <c r="E1236" s="628"/>
      <c r="F1236" s="113"/>
      <c r="G1236" s="629"/>
      <c r="H1236" s="630"/>
    </row>
    <row r="1237" spans="1:8" customFormat="1">
      <c r="A1237" s="642"/>
      <c r="B1237" s="626"/>
      <c r="C1237" s="627"/>
      <c r="D1237" s="627"/>
      <c r="E1237" s="628"/>
      <c r="F1237" s="113"/>
      <c r="G1237" s="629"/>
      <c r="H1237" s="630"/>
    </row>
    <row r="1238" spans="1:8" customFormat="1">
      <c r="A1238" s="642"/>
      <c r="B1238" s="626"/>
      <c r="C1238" s="627"/>
      <c r="D1238" s="627"/>
      <c r="E1238" s="628"/>
      <c r="F1238" s="113"/>
      <c r="G1238" s="629"/>
      <c r="H1238" s="630"/>
    </row>
    <row r="1239" spans="1:8" customFormat="1">
      <c r="A1239" s="642"/>
      <c r="B1239" s="626"/>
      <c r="C1239" s="627"/>
      <c r="D1239" s="627"/>
      <c r="E1239" s="628"/>
      <c r="F1239" s="113"/>
      <c r="G1239" s="629"/>
      <c r="H1239" s="630"/>
    </row>
    <row r="1240" spans="1:8" customFormat="1">
      <c r="A1240" s="642"/>
      <c r="B1240" s="626"/>
      <c r="C1240" s="627"/>
      <c r="D1240" s="627"/>
      <c r="E1240" s="628"/>
      <c r="F1240" s="113"/>
      <c r="G1240" s="629"/>
      <c r="H1240" s="630"/>
    </row>
    <row r="1241" spans="1:8" customFormat="1">
      <c r="A1241" s="643"/>
      <c r="B1241" s="627"/>
      <c r="C1241" s="627"/>
      <c r="D1241" s="627"/>
      <c r="E1241" s="628"/>
      <c r="F1241" s="113"/>
      <c r="G1241" s="629"/>
      <c r="H1241" s="630"/>
    </row>
    <row r="1242" spans="1:8" customFormat="1">
      <c r="A1242" s="643"/>
      <c r="B1242" s="632"/>
      <c r="C1242" s="627"/>
      <c r="D1242" s="627"/>
      <c r="E1242" s="628"/>
      <c r="F1242" s="113"/>
      <c r="G1242" s="629"/>
      <c r="H1242" s="630"/>
    </row>
    <row r="1243" spans="1:8" customFormat="1">
      <c r="A1243" s="642"/>
      <c r="B1243" s="626"/>
      <c r="C1243" s="627"/>
      <c r="D1243" s="627"/>
      <c r="E1243" s="628"/>
      <c r="F1243" s="113"/>
      <c r="G1243" s="629"/>
      <c r="H1243" s="630"/>
    </row>
    <row r="1244" spans="1:8" customFormat="1">
      <c r="A1244" s="642"/>
      <c r="B1244" s="626"/>
      <c r="C1244" s="627"/>
      <c r="D1244" s="627"/>
      <c r="E1244" s="628"/>
      <c r="F1244" s="113"/>
      <c r="G1244" s="629"/>
      <c r="H1244" s="630"/>
    </row>
    <row r="1245" spans="1:8" customFormat="1">
      <c r="A1245" s="631"/>
      <c r="B1245" s="626"/>
      <c r="C1245" s="627"/>
      <c r="D1245" s="627"/>
      <c r="E1245" s="628"/>
      <c r="F1245" s="115"/>
      <c r="G1245" s="629"/>
      <c r="H1245" s="630"/>
    </row>
    <row r="1246" spans="1:8" customFormat="1">
      <c r="A1246" s="636"/>
      <c r="B1246" s="626"/>
      <c r="C1246" s="637"/>
      <c r="D1246" s="637"/>
      <c r="E1246" s="638"/>
      <c r="F1246" s="115"/>
      <c r="G1246" s="639"/>
      <c r="H1246" s="640"/>
    </row>
    <row r="1247" spans="1:8" customFormat="1" ht="13" thickBot="1">
      <c r="A1247" s="321"/>
      <c r="B1247" s="469"/>
      <c r="C1247" s="469"/>
      <c r="D1247" s="469"/>
      <c r="E1247" s="469"/>
      <c r="F1247" s="551">
        <f>SUM(F1235:F1246)</f>
        <v>0</v>
      </c>
      <c r="G1247" s="469"/>
      <c r="H1247" s="469"/>
    </row>
    <row r="1248" spans="1:8" customFormat="1" ht="13" thickTop="1">
      <c r="A1248" s="514"/>
      <c r="B1248" s="514"/>
      <c r="C1248" s="514"/>
      <c r="D1248" s="514"/>
      <c r="E1248" s="514"/>
      <c r="F1248" s="514"/>
      <c r="G1248" s="514"/>
      <c r="H1248" s="515"/>
    </row>
    <row r="1249" spans="1:8" customFormat="1" ht="15.5">
      <c r="A1249" s="976" t="s">
        <v>512</v>
      </c>
      <c r="B1249" s="976"/>
      <c r="C1249" s="976"/>
      <c r="D1249" s="976"/>
      <c r="E1249" s="976"/>
      <c r="F1249" s="976"/>
      <c r="G1249" s="976"/>
      <c r="H1249" s="976"/>
    </row>
    <row r="1250" spans="1:8" customFormat="1" ht="13">
      <c r="A1250" s="977" t="s">
        <v>513</v>
      </c>
      <c r="B1250" s="977"/>
      <c r="C1250" s="977"/>
      <c r="D1250" s="977"/>
      <c r="E1250" s="977"/>
      <c r="F1250" s="977"/>
      <c r="G1250" s="977"/>
      <c r="H1250" s="977"/>
    </row>
    <row r="1251" spans="1:8" customFormat="1" ht="13">
      <c r="A1251" s="977" t="s">
        <v>514</v>
      </c>
      <c r="B1251" s="977"/>
      <c r="C1251" s="977"/>
      <c r="D1251" s="977"/>
      <c r="E1251" s="977"/>
      <c r="F1251" s="977"/>
      <c r="G1251" s="977"/>
      <c r="H1251" s="977"/>
    </row>
    <row r="1252" spans="1:8" customFormat="1" ht="13">
      <c r="A1252" s="595"/>
      <c r="B1252" s="595"/>
      <c r="C1252" s="595"/>
      <c r="D1252" s="595"/>
      <c r="E1252" s="595"/>
      <c r="F1252" s="595"/>
      <c r="G1252" s="595"/>
      <c r="H1252" s="595"/>
    </row>
    <row r="1253" spans="1:8" customFormat="1" ht="13">
      <c r="A1253" s="595"/>
      <c r="B1253" s="595"/>
      <c r="C1253" s="595"/>
      <c r="D1253" s="595"/>
      <c r="E1253" s="595"/>
      <c r="F1253" s="595"/>
      <c r="G1253" s="595"/>
      <c r="H1253" s="595"/>
    </row>
    <row r="1254" spans="1:8" customFormat="1" ht="13">
      <c r="A1254" s="595"/>
      <c r="B1254" s="595"/>
      <c r="C1254" s="595"/>
      <c r="D1254" s="595"/>
      <c r="E1254" s="595"/>
      <c r="F1254" s="595"/>
      <c r="G1254" s="595"/>
      <c r="H1254" s="595"/>
    </row>
    <row r="1255" spans="1:8" customFormat="1" ht="13.5" customHeight="1">
      <c r="A1255" s="595"/>
      <c r="B1255" s="595"/>
      <c r="C1255" s="595"/>
      <c r="D1255" s="595"/>
      <c r="E1255" s="595"/>
      <c r="F1255" s="595"/>
      <c r="G1255" s="595"/>
      <c r="H1255" s="595"/>
    </row>
    <row r="1256" spans="1:8" customFormat="1" ht="13.5" customHeight="1">
      <c r="A1256" s="595" t="s">
        <v>515</v>
      </c>
      <c r="B1256" s="595"/>
      <c r="C1256" s="595"/>
      <c r="D1256" s="595"/>
      <c r="E1256" s="595"/>
      <c r="F1256" s="595"/>
      <c r="G1256" s="595"/>
      <c r="H1256" s="595"/>
    </row>
    <row r="1257" spans="1:8" customFormat="1" ht="13">
      <c r="A1257" s="595"/>
      <c r="B1257" s="595"/>
      <c r="C1257" s="595"/>
      <c r="D1257" s="595"/>
      <c r="E1257" s="595"/>
      <c r="F1257" s="595"/>
      <c r="G1257" s="978"/>
      <c r="H1257" s="978"/>
    </row>
    <row r="1258" spans="1:8" customFormat="1" ht="13">
      <c r="A1258" s="597" t="s">
        <v>516</v>
      </c>
      <c r="B1258" s="597"/>
      <c r="C1258" s="597"/>
      <c r="D1258" s="597"/>
      <c r="E1258" s="597"/>
      <c r="F1258" s="597"/>
      <c r="G1258" s="597"/>
      <c r="H1258" s="598" t="s">
        <v>249</v>
      </c>
    </row>
    <row r="1259" spans="1:8" customFormat="1" ht="13">
      <c r="A1259" s="693"/>
      <c r="B1259" s="693"/>
      <c r="C1259" s="693"/>
      <c r="D1259" s="693"/>
      <c r="E1259" s="693"/>
      <c r="F1259" s="693"/>
      <c r="G1259" s="693"/>
      <c r="H1259" s="693"/>
    </row>
    <row r="1260" spans="1:8" customFormat="1" ht="13">
      <c r="A1260" s="597" t="s">
        <v>517</v>
      </c>
      <c r="B1260" s="597"/>
      <c r="C1260" s="597"/>
      <c r="D1260" s="597"/>
      <c r="E1260" s="597"/>
      <c r="F1260" s="597"/>
      <c r="G1260" s="599"/>
      <c r="H1260" s="597"/>
    </row>
    <row r="1261" spans="1:8" customFormat="1" ht="13">
      <c r="A1261" s="596"/>
      <c r="B1261" s="596"/>
      <c r="C1261" s="596"/>
      <c r="D1261" s="596"/>
      <c r="E1261" s="596"/>
      <c r="F1261" s="596"/>
      <c r="G1261" s="596"/>
      <c r="H1261" s="596"/>
    </row>
    <row r="1262" spans="1:8" customFormat="1" ht="13">
      <c r="A1262" s="644" t="s">
        <v>518</v>
      </c>
      <c r="B1262" s="596"/>
      <c r="C1262" s="596"/>
      <c r="D1262" s="596"/>
      <c r="E1262" s="596"/>
      <c r="F1262" s="596"/>
      <c r="G1262" s="596"/>
      <c r="H1262" s="596"/>
    </row>
    <row r="1263" spans="1:8" customFormat="1" ht="13">
      <c r="A1263" s="596"/>
      <c r="B1263" s="596"/>
      <c r="C1263" s="596"/>
      <c r="D1263" s="596"/>
      <c r="E1263" s="596"/>
      <c r="F1263" s="596"/>
      <c r="G1263" s="596"/>
      <c r="H1263" s="596"/>
    </row>
    <row r="1264" spans="1:8" customFormat="1" ht="13">
      <c r="A1264" s="596"/>
      <c r="B1264" s="596"/>
      <c r="C1264" s="596"/>
      <c r="D1264" s="596"/>
      <c r="E1264" s="596"/>
      <c r="F1264" s="596"/>
      <c r="G1264" s="596"/>
      <c r="H1264" s="596"/>
    </row>
    <row r="1265" spans="1:8" customFormat="1" ht="13">
      <c r="A1265" s="597" t="s">
        <v>519</v>
      </c>
      <c r="B1265" s="597"/>
      <c r="C1265" s="597"/>
      <c r="D1265" s="597"/>
      <c r="E1265" s="597"/>
      <c r="F1265" s="597"/>
      <c r="G1265" s="597"/>
      <c r="H1265" s="598" t="s">
        <v>249</v>
      </c>
    </row>
    <row r="1266" spans="1:8" customFormat="1" ht="13">
      <c r="A1266" s="847" t="s">
        <v>77</v>
      </c>
      <c r="B1266" s="369"/>
      <c r="C1266" s="369"/>
      <c r="D1266" s="369"/>
      <c r="E1266" s="369"/>
      <c r="F1266" s="369"/>
      <c r="G1266" s="369"/>
      <c r="H1266" s="147"/>
    </row>
    <row r="1267" spans="1:8" customFormat="1" ht="13">
      <c r="A1267" s="121" t="s">
        <v>495</v>
      </c>
      <c r="B1267" s="148"/>
      <c r="C1267" s="148"/>
      <c r="D1267" s="148"/>
      <c r="E1267" s="148"/>
      <c r="F1267" s="148"/>
      <c r="G1267" s="148"/>
      <c r="H1267" s="147"/>
    </row>
    <row r="1268" spans="1:8" customFormat="1" ht="13">
      <c r="A1268" s="148"/>
      <c r="B1268" s="148"/>
      <c r="C1268" s="148"/>
      <c r="D1268" s="148"/>
      <c r="E1268" s="148"/>
      <c r="F1268" s="148"/>
      <c r="G1268" s="148"/>
      <c r="H1268" s="52"/>
    </row>
    <row r="1269" spans="1:8" customFormat="1" ht="13">
      <c r="A1269" s="132" t="s">
        <v>262</v>
      </c>
      <c r="B1269" s="827">
        <f>+'Sch II OE FINAL'!F1269</f>
        <v>0</v>
      </c>
      <c r="C1269" s="828" t="s">
        <v>264</v>
      </c>
      <c r="D1269" s="812">
        <f>+'Sch II OE FINAL'!F1270</f>
        <v>0</v>
      </c>
      <c r="E1269" s="466" t="s">
        <v>265</v>
      </c>
      <c r="F1269" s="983">
        <f>+'Sch II OE FINAL'!L1270</f>
        <v>0</v>
      </c>
      <c r="G1269" s="984"/>
      <c r="H1269" s="621"/>
    </row>
    <row r="1270" spans="1:8" customFormat="1" ht="13">
      <c r="A1270" s="132" t="s">
        <v>496</v>
      </c>
      <c r="B1270" s="809">
        <f>+'Sch II OE FINAL'!H1273</f>
        <v>0</v>
      </c>
      <c r="C1270" s="829" t="s">
        <v>497</v>
      </c>
      <c r="D1270" s="809">
        <f>+'Sch II OE FINAL'!H1274</f>
        <v>0</v>
      </c>
      <c r="E1270" s="465" t="s">
        <v>498</v>
      </c>
      <c r="F1270" s="985">
        <f>+'SUD Units &amp; Cost Center Data'!G1271</f>
        <v>0</v>
      </c>
      <c r="G1270" s="985"/>
      <c r="H1270" s="621"/>
    </row>
    <row r="1271" spans="1:8" customFormat="1" ht="13">
      <c r="A1271" s="620" t="s">
        <v>263</v>
      </c>
      <c r="B1271" s="810">
        <f>+'Sch II OE FINAL'!L1269</f>
        <v>0</v>
      </c>
      <c r="C1271" s="828" t="s">
        <v>499</v>
      </c>
      <c r="D1271" s="811">
        <f>+AAR!E1276</f>
        <v>0</v>
      </c>
      <c r="E1271" s="467" t="s">
        <v>335</v>
      </c>
      <c r="F1271" s="984">
        <f>+'SUD Units &amp; Cost Center Data'!K1271</f>
        <v>0</v>
      </c>
      <c r="G1271" s="984"/>
      <c r="H1271" s="621"/>
    </row>
    <row r="1272" spans="1:8" customFormat="1" ht="13">
      <c r="A1272" s="620"/>
      <c r="B1272" s="430"/>
      <c r="C1272" s="430"/>
      <c r="D1272" s="430"/>
      <c r="E1272" s="430"/>
      <c r="F1272" s="430"/>
      <c r="G1272" s="430"/>
      <c r="H1272" s="1"/>
    </row>
    <row r="1273" spans="1:8" customFormat="1" ht="3.75" customHeight="1" thickBot="1">
      <c r="A1273" s="132"/>
      <c r="B1273" s="986"/>
      <c r="C1273" s="986"/>
      <c r="D1273" s="986"/>
      <c r="E1273" s="986"/>
      <c r="F1273" s="986"/>
      <c r="G1273" s="986"/>
      <c r="H1273" s="986"/>
    </row>
    <row r="1274" spans="1:8" customFormat="1" ht="13" hidden="1" thickBot="1">
      <c r="A1274" s="1"/>
      <c r="B1274" s="986"/>
      <c r="C1274" s="986"/>
      <c r="D1274" s="986"/>
      <c r="E1274" s="986"/>
      <c r="F1274" s="986"/>
      <c r="G1274" s="986"/>
      <c r="H1274" s="986"/>
    </row>
    <row r="1275" spans="1:8" customFormat="1" ht="13.5" hidden="1" thickBot="1">
      <c r="A1275" s="468"/>
      <c r="B1275" s="1"/>
      <c r="C1275" s="1"/>
      <c r="D1275" s="1"/>
      <c r="E1275" s="1"/>
      <c r="F1275" s="1"/>
      <c r="G1275" s="1"/>
      <c r="H1275" s="1"/>
    </row>
    <row r="1276" spans="1:8" customFormat="1" ht="13" thickTop="1">
      <c r="A1276" s="974" t="s">
        <v>500</v>
      </c>
      <c r="B1276" s="975"/>
      <c r="C1276" s="975"/>
      <c r="D1276" s="975"/>
      <c r="E1276" s="975"/>
      <c r="F1276" s="981" t="s">
        <v>520</v>
      </c>
      <c r="G1276" s="979" t="s">
        <v>502</v>
      </c>
      <c r="H1276" s="980"/>
    </row>
    <row r="1277" spans="1:8" customFormat="1">
      <c r="A1277" s="464" t="s">
        <v>503</v>
      </c>
      <c r="B1277" s="463" t="s">
        <v>504</v>
      </c>
      <c r="C1277" s="463" t="s">
        <v>505</v>
      </c>
      <c r="D1277" s="463" t="s">
        <v>506</v>
      </c>
      <c r="E1277" s="622" t="s">
        <v>507</v>
      </c>
      <c r="F1277" s="982"/>
      <c r="G1277" s="623" t="s">
        <v>508</v>
      </c>
      <c r="H1277" s="624" t="s">
        <v>509</v>
      </c>
    </row>
    <row r="1278" spans="1:8" customFormat="1">
      <c r="A1278" s="625"/>
      <c r="B1278" s="626"/>
      <c r="C1278" s="627"/>
      <c r="D1278" s="627"/>
      <c r="E1278" s="628"/>
      <c r="F1278" s="113"/>
      <c r="G1278" s="629"/>
      <c r="H1278" s="630"/>
    </row>
    <row r="1279" spans="1:8" customFormat="1">
      <c r="A1279" s="631"/>
      <c r="B1279" s="626"/>
      <c r="C1279" s="627"/>
      <c r="D1279" s="627"/>
      <c r="E1279" s="628"/>
      <c r="F1279" s="115"/>
      <c r="G1279" s="629"/>
      <c r="H1279" s="630"/>
    </row>
    <row r="1280" spans="1:8" customFormat="1">
      <c r="A1280" s="631"/>
      <c r="B1280" s="626"/>
      <c r="C1280" s="627"/>
      <c r="D1280" s="627"/>
      <c r="E1280" s="628"/>
      <c r="F1280" s="115"/>
      <c r="G1280" s="629"/>
      <c r="H1280" s="630"/>
    </row>
    <row r="1281" spans="1:8" customFormat="1">
      <c r="A1281" s="631"/>
      <c r="B1281" s="626"/>
      <c r="C1281" s="627"/>
      <c r="D1281" s="627"/>
      <c r="E1281" s="628"/>
      <c r="F1281" s="115"/>
      <c r="G1281" s="629"/>
      <c r="H1281" s="630"/>
    </row>
    <row r="1282" spans="1:8" customFormat="1">
      <c r="A1282" s="631"/>
      <c r="B1282" s="626"/>
      <c r="C1282" s="627"/>
      <c r="D1282" s="627"/>
      <c r="E1282" s="628"/>
      <c r="F1282" s="115"/>
      <c r="G1282" s="629"/>
      <c r="H1282" s="630"/>
    </row>
    <row r="1283" spans="1:8" customFormat="1">
      <c r="A1283" s="631"/>
      <c r="B1283" s="626"/>
      <c r="C1283" s="632"/>
      <c r="D1283" s="632"/>
      <c r="E1283" s="633"/>
      <c r="F1283" s="115"/>
      <c r="G1283" s="634"/>
      <c r="H1283" s="635"/>
    </row>
    <row r="1284" spans="1:8" customFormat="1">
      <c r="A1284" s="631"/>
      <c r="B1284" s="626"/>
      <c r="C1284" s="632"/>
      <c r="D1284" s="632"/>
      <c r="E1284" s="633"/>
      <c r="F1284" s="115"/>
      <c r="G1284" s="634"/>
      <c r="H1284" s="635"/>
    </row>
    <row r="1285" spans="1:8" customFormat="1">
      <c r="A1285" s="631"/>
      <c r="B1285" s="626"/>
      <c r="C1285" s="627"/>
      <c r="D1285" s="627"/>
      <c r="E1285" s="628"/>
      <c r="F1285" s="115"/>
      <c r="G1285" s="629"/>
      <c r="H1285" s="630"/>
    </row>
    <row r="1286" spans="1:8" customFormat="1">
      <c r="A1286" s="636"/>
      <c r="B1286" s="626"/>
      <c r="C1286" s="637"/>
      <c r="D1286" s="637"/>
      <c r="E1286" s="638"/>
      <c r="F1286" s="115"/>
      <c r="G1286" s="639"/>
      <c r="H1286" s="640"/>
    </row>
    <row r="1287" spans="1:8" customFormat="1" ht="13" thickBot="1">
      <c r="A1287" s="321"/>
      <c r="B1287" s="469"/>
      <c r="C1287" s="469"/>
      <c r="D1287" s="469"/>
      <c r="E1287" s="469"/>
      <c r="F1287" s="551"/>
      <c r="G1287" s="469"/>
      <c r="H1287" s="469"/>
    </row>
    <row r="1288" spans="1:8" customFormat="1" ht="13" thickTop="1">
      <c r="A1288" s="974" t="s">
        <v>510</v>
      </c>
      <c r="B1288" s="975"/>
      <c r="C1288" s="975"/>
      <c r="D1288" s="975"/>
      <c r="E1288" s="975"/>
      <c r="F1288" s="981" t="s">
        <v>520</v>
      </c>
      <c r="G1288" s="979" t="s">
        <v>502</v>
      </c>
      <c r="H1288" s="980"/>
    </row>
    <row r="1289" spans="1:8" customFormat="1" ht="25.5" customHeight="1">
      <c r="A1289" s="464" t="s">
        <v>503</v>
      </c>
      <c r="B1289" s="463" t="s">
        <v>504</v>
      </c>
      <c r="C1289" s="463" t="s">
        <v>505</v>
      </c>
      <c r="D1289" s="463" t="s">
        <v>506</v>
      </c>
      <c r="E1289" s="622" t="s">
        <v>507</v>
      </c>
      <c r="F1289" s="982"/>
      <c r="G1289" s="623" t="s">
        <v>508</v>
      </c>
      <c r="H1289" s="624" t="s">
        <v>509</v>
      </c>
    </row>
    <row r="1290" spans="1:8" customFormat="1">
      <c r="A1290" s="625"/>
      <c r="B1290" s="641"/>
      <c r="C1290" s="627"/>
      <c r="D1290" s="627"/>
      <c r="E1290" s="628"/>
      <c r="F1290" s="113"/>
      <c r="G1290" s="629"/>
      <c r="H1290" s="630"/>
    </row>
    <row r="1291" spans="1:8" customFormat="1">
      <c r="A1291" s="642"/>
      <c r="B1291" s="626"/>
      <c r="C1291" s="627"/>
      <c r="D1291" s="627"/>
      <c r="E1291" s="628"/>
      <c r="F1291" s="113"/>
      <c r="G1291" s="629"/>
      <c r="H1291" s="630"/>
    </row>
    <row r="1292" spans="1:8" customFormat="1">
      <c r="A1292" s="642"/>
      <c r="B1292" s="626"/>
      <c r="C1292" s="627"/>
      <c r="D1292" s="627"/>
      <c r="E1292" s="628"/>
      <c r="F1292" s="113"/>
      <c r="G1292" s="629"/>
      <c r="H1292" s="630"/>
    </row>
    <row r="1293" spans="1:8" customFormat="1">
      <c r="A1293" s="642"/>
      <c r="B1293" s="626"/>
      <c r="C1293" s="627"/>
      <c r="D1293" s="627"/>
      <c r="E1293" s="628"/>
      <c r="F1293" s="113"/>
      <c r="G1293" s="629"/>
      <c r="H1293" s="630"/>
    </row>
    <row r="1294" spans="1:8" customFormat="1">
      <c r="A1294" s="642"/>
      <c r="B1294" s="626"/>
      <c r="C1294" s="627"/>
      <c r="D1294" s="627"/>
      <c r="E1294" s="628"/>
      <c r="F1294" s="113"/>
      <c r="G1294" s="629"/>
      <c r="H1294" s="630"/>
    </row>
    <row r="1295" spans="1:8" customFormat="1">
      <c r="A1295" s="642"/>
      <c r="B1295" s="626"/>
      <c r="C1295" s="627"/>
      <c r="D1295" s="627"/>
      <c r="E1295" s="628"/>
      <c r="F1295" s="113"/>
      <c r="G1295" s="629"/>
      <c r="H1295" s="630"/>
    </row>
    <row r="1296" spans="1:8" customFormat="1">
      <c r="A1296" s="643"/>
      <c r="B1296" s="627"/>
      <c r="C1296" s="627"/>
      <c r="D1296" s="627"/>
      <c r="E1296" s="628"/>
      <c r="F1296" s="113"/>
      <c r="G1296" s="629"/>
      <c r="H1296" s="630"/>
    </row>
    <row r="1297" spans="1:8" customFormat="1">
      <c r="A1297" s="643"/>
      <c r="B1297" s="632"/>
      <c r="C1297" s="627"/>
      <c r="D1297" s="627"/>
      <c r="E1297" s="628"/>
      <c r="F1297" s="113"/>
      <c r="G1297" s="629"/>
      <c r="H1297" s="630"/>
    </row>
    <row r="1298" spans="1:8" customFormat="1">
      <c r="A1298" s="642"/>
      <c r="B1298" s="626"/>
      <c r="C1298" s="627"/>
      <c r="D1298" s="627"/>
      <c r="E1298" s="628"/>
      <c r="F1298" s="113"/>
      <c r="G1298" s="629"/>
      <c r="H1298" s="630"/>
    </row>
    <row r="1299" spans="1:8" customFormat="1">
      <c r="A1299" s="642"/>
      <c r="B1299" s="626"/>
      <c r="C1299" s="627"/>
      <c r="D1299" s="627"/>
      <c r="E1299" s="628"/>
      <c r="F1299" s="113"/>
      <c r="G1299" s="629"/>
      <c r="H1299" s="630"/>
    </row>
    <row r="1300" spans="1:8" customFormat="1">
      <c r="A1300" s="631"/>
      <c r="B1300" s="626"/>
      <c r="C1300" s="627"/>
      <c r="D1300" s="627"/>
      <c r="E1300" s="628"/>
      <c r="F1300" s="115"/>
      <c r="G1300" s="629"/>
      <c r="H1300" s="630"/>
    </row>
    <row r="1301" spans="1:8" customFormat="1">
      <c r="A1301" s="636"/>
      <c r="B1301" s="626"/>
      <c r="C1301" s="637"/>
      <c r="D1301" s="637"/>
      <c r="E1301" s="638"/>
      <c r="F1301" s="115"/>
      <c r="G1301" s="639"/>
      <c r="H1301" s="640"/>
    </row>
    <row r="1302" spans="1:8" customFormat="1" ht="13" thickBot="1">
      <c r="A1302" s="321"/>
      <c r="B1302" s="469"/>
      <c r="C1302" s="469"/>
      <c r="D1302" s="469"/>
      <c r="E1302" s="469"/>
      <c r="F1302" s="551">
        <f>SUM(F1290:F1301)</f>
        <v>0</v>
      </c>
      <c r="G1302" s="469"/>
      <c r="H1302" s="469"/>
    </row>
    <row r="1303" spans="1:8" customFormat="1" ht="13" thickTop="1">
      <c r="A1303" s="514"/>
      <c r="B1303" s="514"/>
      <c r="C1303" s="514"/>
      <c r="D1303" s="514"/>
      <c r="E1303" s="514"/>
      <c r="F1303" s="514"/>
      <c r="G1303" s="514"/>
      <c r="H1303" s="515"/>
    </row>
    <row r="1304" spans="1:8" customFormat="1" ht="15.5">
      <c r="A1304" s="976" t="s">
        <v>512</v>
      </c>
      <c r="B1304" s="976"/>
      <c r="C1304" s="976"/>
      <c r="D1304" s="976"/>
      <c r="E1304" s="976"/>
      <c r="F1304" s="976"/>
      <c r="G1304" s="976"/>
      <c r="H1304" s="976"/>
    </row>
    <row r="1305" spans="1:8" customFormat="1" ht="13">
      <c r="A1305" s="977" t="s">
        <v>513</v>
      </c>
      <c r="B1305" s="977"/>
      <c r="C1305" s="977"/>
      <c r="D1305" s="977"/>
      <c r="E1305" s="977"/>
      <c r="F1305" s="977"/>
      <c r="G1305" s="977"/>
      <c r="H1305" s="977"/>
    </row>
    <row r="1306" spans="1:8" customFormat="1" ht="13">
      <c r="A1306" s="977" t="s">
        <v>514</v>
      </c>
      <c r="B1306" s="977"/>
      <c r="C1306" s="977"/>
      <c r="D1306" s="977"/>
      <c r="E1306" s="977"/>
      <c r="F1306" s="977"/>
      <c r="G1306" s="977"/>
      <c r="H1306" s="977"/>
    </row>
    <row r="1307" spans="1:8" customFormat="1" ht="13">
      <c r="A1307" s="595"/>
      <c r="B1307" s="595"/>
      <c r="C1307" s="595"/>
      <c r="D1307" s="595"/>
      <c r="E1307" s="595"/>
      <c r="F1307" s="595"/>
      <c r="G1307" s="595"/>
      <c r="H1307" s="595"/>
    </row>
    <row r="1308" spans="1:8" customFormat="1" ht="13">
      <c r="A1308" s="595"/>
      <c r="B1308" s="595"/>
      <c r="C1308" s="595"/>
      <c r="D1308" s="595"/>
      <c r="E1308" s="595"/>
      <c r="F1308" s="595"/>
      <c r="G1308" s="595"/>
      <c r="H1308" s="595"/>
    </row>
    <row r="1309" spans="1:8" customFormat="1" ht="13">
      <c r="A1309" s="595"/>
      <c r="B1309" s="595"/>
      <c r="C1309" s="595"/>
      <c r="D1309" s="595"/>
      <c r="E1309" s="595"/>
      <c r="F1309" s="595"/>
      <c r="G1309" s="595"/>
      <c r="H1309" s="595"/>
    </row>
    <row r="1310" spans="1:8" customFormat="1" ht="13.5" customHeight="1">
      <c r="A1310" s="595"/>
      <c r="B1310" s="595"/>
      <c r="C1310" s="595"/>
      <c r="D1310" s="595"/>
      <c r="E1310" s="595"/>
      <c r="F1310" s="595"/>
      <c r="G1310" s="595"/>
      <c r="H1310" s="595"/>
    </row>
    <row r="1311" spans="1:8" customFormat="1" ht="13.5" customHeight="1">
      <c r="A1311" s="595" t="s">
        <v>515</v>
      </c>
      <c r="B1311" s="595"/>
      <c r="C1311" s="595"/>
      <c r="D1311" s="595"/>
      <c r="E1311" s="595"/>
      <c r="F1311" s="595"/>
      <c r="G1311" s="595"/>
      <c r="H1311" s="595"/>
    </row>
    <row r="1312" spans="1:8" customFormat="1" ht="13">
      <c r="A1312" s="595"/>
      <c r="B1312" s="595"/>
      <c r="C1312" s="595"/>
      <c r="D1312" s="595"/>
      <c r="E1312" s="595"/>
      <c r="F1312" s="595"/>
      <c r="G1312" s="978"/>
      <c r="H1312" s="978"/>
    </row>
    <row r="1313" spans="1:8" customFormat="1" ht="13">
      <c r="A1313" s="597" t="s">
        <v>516</v>
      </c>
      <c r="B1313" s="597"/>
      <c r="C1313" s="597"/>
      <c r="D1313" s="597"/>
      <c r="E1313" s="597"/>
      <c r="F1313" s="597"/>
      <c r="G1313" s="597"/>
      <c r="H1313" s="598" t="s">
        <v>249</v>
      </c>
    </row>
    <row r="1314" spans="1:8" customFormat="1" ht="13">
      <c r="A1314" s="693"/>
      <c r="B1314" s="693"/>
      <c r="C1314" s="693"/>
      <c r="D1314" s="693"/>
      <c r="E1314" s="693"/>
      <c r="F1314" s="693"/>
      <c r="G1314" s="693"/>
      <c r="H1314" s="693"/>
    </row>
    <row r="1315" spans="1:8" customFormat="1" ht="13">
      <c r="A1315" s="597" t="s">
        <v>517</v>
      </c>
      <c r="B1315" s="597"/>
      <c r="C1315" s="597"/>
      <c r="D1315" s="597"/>
      <c r="E1315" s="597"/>
      <c r="F1315" s="597"/>
      <c r="G1315" s="599"/>
      <c r="H1315" s="597"/>
    </row>
    <row r="1316" spans="1:8" customFormat="1" ht="13">
      <c r="A1316" s="596"/>
      <c r="B1316" s="596"/>
      <c r="C1316" s="596"/>
      <c r="D1316" s="596"/>
      <c r="E1316" s="596"/>
      <c r="F1316" s="596"/>
      <c r="G1316" s="596"/>
      <c r="H1316" s="596"/>
    </row>
    <row r="1317" spans="1:8" customFormat="1" ht="13">
      <c r="A1317" s="644" t="s">
        <v>518</v>
      </c>
      <c r="B1317" s="596"/>
      <c r="C1317" s="596"/>
      <c r="D1317" s="596"/>
      <c r="E1317" s="596"/>
      <c r="F1317" s="596"/>
      <c r="G1317" s="596"/>
      <c r="H1317" s="596"/>
    </row>
    <row r="1318" spans="1:8" customFormat="1" ht="13">
      <c r="A1318" s="596"/>
      <c r="B1318" s="596"/>
      <c r="C1318" s="596"/>
      <c r="D1318" s="596"/>
      <c r="E1318" s="596"/>
      <c r="F1318" s="596"/>
      <c r="G1318" s="596"/>
      <c r="H1318" s="596"/>
    </row>
    <row r="1319" spans="1:8" customFormat="1" ht="13">
      <c r="A1319" s="596"/>
      <c r="B1319" s="596"/>
      <c r="C1319" s="596"/>
      <c r="D1319" s="596"/>
      <c r="E1319" s="596"/>
      <c r="F1319" s="596"/>
      <c r="G1319" s="596"/>
      <c r="H1319" s="596"/>
    </row>
    <row r="1320" spans="1:8" customFormat="1" ht="13">
      <c r="A1320" s="597" t="s">
        <v>519</v>
      </c>
      <c r="B1320" s="597"/>
      <c r="C1320" s="597"/>
      <c r="D1320" s="597"/>
      <c r="E1320" s="597"/>
      <c r="F1320" s="597"/>
      <c r="G1320" s="597"/>
      <c r="H1320" s="598" t="s">
        <v>249</v>
      </c>
    </row>
    <row r="1321" spans="1:8" customFormat="1" ht="13">
      <c r="A1321" s="847" t="s">
        <v>77</v>
      </c>
      <c r="B1321" s="369"/>
      <c r="C1321" s="369"/>
      <c r="D1321" s="369"/>
      <c r="E1321" s="369"/>
      <c r="F1321" s="369"/>
      <c r="G1321" s="369"/>
      <c r="H1321" s="147"/>
    </row>
    <row r="1322" spans="1:8" customFormat="1" ht="13">
      <c r="A1322" s="121" t="s">
        <v>495</v>
      </c>
      <c r="B1322" s="148"/>
      <c r="C1322" s="148"/>
      <c r="D1322" s="148"/>
      <c r="E1322" s="148"/>
      <c r="F1322" s="148"/>
      <c r="G1322" s="148"/>
      <c r="H1322" s="147"/>
    </row>
    <row r="1323" spans="1:8" customFormat="1" ht="13">
      <c r="A1323" s="148"/>
      <c r="B1323" s="148"/>
      <c r="C1323" s="148"/>
      <c r="D1323" s="148"/>
      <c r="E1323" s="148"/>
      <c r="F1323" s="148"/>
      <c r="G1323" s="148"/>
      <c r="H1323" s="52"/>
    </row>
    <row r="1324" spans="1:8" customFormat="1" ht="13">
      <c r="A1324" s="132" t="s">
        <v>262</v>
      </c>
      <c r="B1324" s="827">
        <f>+'Sch II OE FINAL'!F1324</f>
        <v>0</v>
      </c>
      <c r="C1324" s="828" t="s">
        <v>264</v>
      </c>
      <c r="D1324" s="812">
        <f>+'Sch II OE FINAL'!F1325</f>
        <v>0</v>
      </c>
      <c r="E1324" s="466" t="s">
        <v>265</v>
      </c>
      <c r="F1324" s="983">
        <f>+'Sch II OE FINAL'!L1325</f>
        <v>0</v>
      </c>
      <c r="G1324" s="984"/>
      <c r="H1324" s="621"/>
    </row>
    <row r="1325" spans="1:8" customFormat="1" ht="13">
      <c r="A1325" s="132" t="s">
        <v>496</v>
      </c>
      <c r="B1325" s="809">
        <f>+'Sch II OE FINAL'!H1328</f>
        <v>0</v>
      </c>
      <c r="C1325" s="829" t="s">
        <v>497</v>
      </c>
      <c r="D1325" s="809">
        <f>+'Sch II OE FINAL'!H1329</f>
        <v>0</v>
      </c>
      <c r="E1325" s="465" t="s">
        <v>498</v>
      </c>
      <c r="F1325" s="985">
        <f>+'SUD Units &amp; Cost Center Data'!G1326</f>
        <v>0</v>
      </c>
      <c r="G1325" s="985"/>
      <c r="H1325" s="621"/>
    </row>
    <row r="1326" spans="1:8" customFormat="1" ht="13">
      <c r="A1326" s="620" t="s">
        <v>263</v>
      </c>
      <c r="B1326" s="810">
        <f>+'Sch II OE FINAL'!L1324</f>
        <v>0</v>
      </c>
      <c r="C1326" s="828" t="s">
        <v>499</v>
      </c>
      <c r="D1326" s="811">
        <f>+AAR!E1331</f>
        <v>0</v>
      </c>
      <c r="E1326" s="467" t="s">
        <v>335</v>
      </c>
      <c r="F1326" s="984">
        <f>+'SUD Units &amp; Cost Center Data'!K1326</f>
        <v>0</v>
      </c>
      <c r="G1326" s="984"/>
      <c r="H1326" s="621"/>
    </row>
    <row r="1327" spans="1:8" customFormat="1" ht="13">
      <c r="A1327" s="620"/>
      <c r="B1327" s="430"/>
      <c r="C1327" s="430"/>
      <c r="D1327" s="430"/>
      <c r="E1327" s="430"/>
      <c r="F1327" s="430"/>
      <c r="G1327" s="430"/>
      <c r="H1327" s="1"/>
    </row>
    <row r="1328" spans="1:8" customFormat="1" ht="3.75" customHeight="1" thickBot="1">
      <c r="A1328" s="132"/>
      <c r="B1328" s="986"/>
      <c r="C1328" s="986"/>
      <c r="D1328" s="986"/>
      <c r="E1328" s="986"/>
      <c r="F1328" s="986"/>
      <c r="G1328" s="986"/>
      <c r="H1328" s="986"/>
    </row>
    <row r="1329" spans="1:8" customFormat="1" ht="13" hidden="1" thickBot="1">
      <c r="A1329" s="1"/>
      <c r="B1329" s="986"/>
      <c r="C1329" s="986"/>
      <c r="D1329" s="986"/>
      <c r="E1329" s="986"/>
      <c r="F1329" s="986"/>
      <c r="G1329" s="986"/>
      <c r="H1329" s="986"/>
    </row>
    <row r="1330" spans="1:8" customFormat="1" ht="13.5" hidden="1" thickBot="1">
      <c r="A1330" s="468"/>
      <c r="B1330" s="1"/>
      <c r="C1330" s="1"/>
      <c r="D1330" s="1"/>
      <c r="E1330" s="1"/>
      <c r="F1330" s="1"/>
      <c r="G1330" s="1"/>
      <c r="H1330" s="1"/>
    </row>
    <row r="1331" spans="1:8" customFormat="1" ht="13" thickTop="1">
      <c r="A1331" s="974" t="s">
        <v>500</v>
      </c>
      <c r="B1331" s="975"/>
      <c r="C1331" s="975"/>
      <c r="D1331" s="975"/>
      <c r="E1331" s="975"/>
      <c r="F1331" s="981" t="s">
        <v>520</v>
      </c>
      <c r="G1331" s="979" t="s">
        <v>502</v>
      </c>
      <c r="H1331" s="980"/>
    </row>
    <row r="1332" spans="1:8" customFormat="1">
      <c r="A1332" s="464" t="s">
        <v>503</v>
      </c>
      <c r="B1332" s="463" t="s">
        <v>504</v>
      </c>
      <c r="C1332" s="463" t="s">
        <v>505</v>
      </c>
      <c r="D1332" s="463" t="s">
        <v>506</v>
      </c>
      <c r="E1332" s="622" t="s">
        <v>507</v>
      </c>
      <c r="F1332" s="982"/>
      <c r="G1332" s="623" t="s">
        <v>508</v>
      </c>
      <c r="H1332" s="624" t="s">
        <v>509</v>
      </c>
    </row>
    <row r="1333" spans="1:8" customFormat="1">
      <c r="A1333" s="625"/>
      <c r="B1333" s="626"/>
      <c r="C1333" s="627"/>
      <c r="D1333" s="627"/>
      <c r="E1333" s="628"/>
      <c r="F1333" s="113"/>
      <c r="G1333" s="629"/>
      <c r="H1333" s="630"/>
    </row>
    <row r="1334" spans="1:8" customFormat="1">
      <c r="A1334" s="631"/>
      <c r="B1334" s="626"/>
      <c r="C1334" s="627"/>
      <c r="D1334" s="627"/>
      <c r="E1334" s="628"/>
      <c r="F1334" s="115"/>
      <c r="G1334" s="629"/>
      <c r="H1334" s="630"/>
    </row>
    <row r="1335" spans="1:8" customFormat="1">
      <c r="A1335" s="631"/>
      <c r="B1335" s="626"/>
      <c r="C1335" s="627"/>
      <c r="D1335" s="627"/>
      <c r="E1335" s="628"/>
      <c r="F1335" s="115"/>
      <c r="G1335" s="629"/>
      <c r="H1335" s="630"/>
    </row>
    <row r="1336" spans="1:8" customFormat="1">
      <c r="A1336" s="631"/>
      <c r="B1336" s="626"/>
      <c r="C1336" s="627"/>
      <c r="D1336" s="627"/>
      <c r="E1336" s="628"/>
      <c r="F1336" s="115"/>
      <c r="G1336" s="629"/>
      <c r="H1336" s="630"/>
    </row>
    <row r="1337" spans="1:8" customFormat="1">
      <c r="A1337" s="631"/>
      <c r="B1337" s="626"/>
      <c r="C1337" s="627"/>
      <c r="D1337" s="627"/>
      <c r="E1337" s="628"/>
      <c r="F1337" s="115"/>
      <c r="G1337" s="629"/>
      <c r="H1337" s="630"/>
    </row>
    <row r="1338" spans="1:8" customFormat="1">
      <c r="A1338" s="631"/>
      <c r="B1338" s="626"/>
      <c r="C1338" s="632"/>
      <c r="D1338" s="632"/>
      <c r="E1338" s="633"/>
      <c r="F1338" s="115"/>
      <c r="G1338" s="634"/>
      <c r="H1338" s="635"/>
    </row>
    <row r="1339" spans="1:8" customFormat="1">
      <c r="A1339" s="631"/>
      <c r="B1339" s="626"/>
      <c r="C1339" s="632"/>
      <c r="D1339" s="632"/>
      <c r="E1339" s="633"/>
      <c r="F1339" s="115"/>
      <c r="G1339" s="634"/>
      <c r="H1339" s="635"/>
    </row>
    <row r="1340" spans="1:8" customFormat="1">
      <c r="A1340" s="631"/>
      <c r="B1340" s="626"/>
      <c r="C1340" s="627"/>
      <c r="D1340" s="627"/>
      <c r="E1340" s="628"/>
      <c r="F1340" s="115"/>
      <c r="G1340" s="629"/>
      <c r="H1340" s="630"/>
    </row>
    <row r="1341" spans="1:8" customFormat="1">
      <c r="A1341" s="636"/>
      <c r="B1341" s="626"/>
      <c r="C1341" s="637"/>
      <c r="D1341" s="637"/>
      <c r="E1341" s="638"/>
      <c r="F1341" s="115"/>
      <c r="G1341" s="639"/>
      <c r="H1341" s="640"/>
    </row>
    <row r="1342" spans="1:8" customFormat="1" ht="13" thickBot="1">
      <c r="A1342" s="321"/>
      <c r="B1342" s="469"/>
      <c r="C1342" s="469"/>
      <c r="D1342" s="469"/>
      <c r="E1342" s="469"/>
      <c r="F1342" s="551"/>
      <c r="G1342" s="469"/>
      <c r="H1342" s="469"/>
    </row>
    <row r="1343" spans="1:8" customFormat="1" ht="13" thickTop="1">
      <c r="A1343" s="974" t="s">
        <v>510</v>
      </c>
      <c r="B1343" s="975"/>
      <c r="C1343" s="975"/>
      <c r="D1343" s="975"/>
      <c r="E1343" s="975"/>
      <c r="F1343" s="981" t="s">
        <v>520</v>
      </c>
      <c r="G1343" s="979" t="s">
        <v>502</v>
      </c>
      <c r="H1343" s="980"/>
    </row>
    <row r="1344" spans="1:8" customFormat="1" ht="25.5" customHeight="1">
      <c r="A1344" s="464" t="s">
        <v>503</v>
      </c>
      <c r="B1344" s="463" t="s">
        <v>504</v>
      </c>
      <c r="C1344" s="463" t="s">
        <v>505</v>
      </c>
      <c r="D1344" s="463" t="s">
        <v>506</v>
      </c>
      <c r="E1344" s="622" t="s">
        <v>507</v>
      </c>
      <c r="F1344" s="982"/>
      <c r="G1344" s="623" t="s">
        <v>508</v>
      </c>
      <c r="H1344" s="624" t="s">
        <v>509</v>
      </c>
    </row>
    <row r="1345" spans="1:8" customFormat="1">
      <c r="A1345" s="625"/>
      <c r="B1345" s="641"/>
      <c r="C1345" s="627"/>
      <c r="D1345" s="627"/>
      <c r="E1345" s="628"/>
      <c r="F1345" s="113"/>
      <c r="G1345" s="629"/>
      <c r="H1345" s="630"/>
    </row>
    <row r="1346" spans="1:8" customFormat="1">
      <c r="A1346" s="642"/>
      <c r="B1346" s="626"/>
      <c r="C1346" s="627"/>
      <c r="D1346" s="627"/>
      <c r="E1346" s="628"/>
      <c r="F1346" s="113"/>
      <c r="G1346" s="629"/>
      <c r="H1346" s="630"/>
    </row>
    <row r="1347" spans="1:8" customFormat="1">
      <c r="A1347" s="642"/>
      <c r="B1347" s="626"/>
      <c r="C1347" s="627"/>
      <c r="D1347" s="627"/>
      <c r="E1347" s="628"/>
      <c r="F1347" s="113"/>
      <c r="G1347" s="629"/>
      <c r="H1347" s="630"/>
    </row>
    <row r="1348" spans="1:8" customFormat="1">
      <c r="A1348" s="642"/>
      <c r="B1348" s="626"/>
      <c r="C1348" s="627"/>
      <c r="D1348" s="627"/>
      <c r="E1348" s="628"/>
      <c r="F1348" s="113"/>
      <c r="G1348" s="629"/>
      <c r="H1348" s="630"/>
    </row>
    <row r="1349" spans="1:8" customFormat="1">
      <c r="A1349" s="642"/>
      <c r="B1349" s="626"/>
      <c r="C1349" s="627"/>
      <c r="D1349" s="627"/>
      <c r="E1349" s="628"/>
      <c r="F1349" s="113"/>
      <c r="G1349" s="629"/>
      <c r="H1349" s="630"/>
    </row>
    <row r="1350" spans="1:8" customFormat="1">
      <c r="A1350" s="642"/>
      <c r="B1350" s="626"/>
      <c r="C1350" s="627"/>
      <c r="D1350" s="627"/>
      <c r="E1350" s="628"/>
      <c r="F1350" s="113"/>
      <c r="G1350" s="629"/>
      <c r="H1350" s="630"/>
    </row>
    <row r="1351" spans="1:8" customFormat="1">
      <c r="A1351" s="643"/>
      <c r="B1351" s="627"/>
      <c r="C1351" s="627"/>
      <c r="D1351" s="627"/>
      <c r="E1351" s="628"/>
      <c r="F1351" s="113"/>
      <c r="G1351" s="629"/>
      <c r="H1351" s="630"/>
    </row>
    <row r="1352" spans="1:8" customFormat="1">
      <c r="A1352" s="643"/>
      <c r="B1352" s="632"/>
      <c r="C1352" s="627"/>
      <c r="D1352" s="627"/>
      <c r="E1352" s="628"/>
      <c r="F1352" s="113"/>
      <c r="G1352" s="629"/>
      <c r="H1352" s="630"/>
    </row>
    <row r="1353" spans="1:8" customFormat="1">
      <c r="A1353" s="642"/>
      <c r="B1353" s="626"/>
      <c r="C1353" s="627"/>
      <c r="D1353" s="627"/>
      <c r="E1353" s="628"/>
      <c r="F1353" s="113"/>
      <c r="G1353" s="629"/>
      <c r="H1353" s="630"/>
    </row>
    <row r="1354" spans="1:8" customFormat="1">
      <c r="A1354" s="642"/>
      <c r="B1354" s="626"/>
      <c r="C1354" s="627"/>
      <c r="D1354" s="627"/>
      <c r="E1354" s="628"/>
      <c r="F1354" s="113"/>
      <c r="G1354" s="629"/>
      <c r="H1354" s="630"/>
    </row>
    <row r="1355" spans="1:8" customFormat="1">
      <c r="A1355" s="631"/>
      <c r="B1355" s="626"/>
      <c r="C1355" s="627"/>
      <c r="D1355" s="627"/>
      <c r="E1355" s="628"/>
      <c r="F1355" s="115"/>
      <c r="G1355" s="629"/>
      <c r="H1355" s="630"/>
    </row>
    <row r="1356" spans="1:8" customFormat="1">
      <c r="A1356" s="636"/>
      <c r="B1356" s="626"/>
      <c r="C1356" s="637"/>
      <c r="D1356" s="637"/>
      <c r="E1356" s="638"/>
      <c r="F1356" s="115"/>
      <c r="G1356" s="639"/>
      <c r="H1356" s="640"/>
    </row>
    <row r="1357" spans="1:8" customFormat="1" ht="13" thickBot="1">
      <c r="A1357" s="321"/>
      <c r="B1357" s="469"/>
      <c r="C1357" s="469"/>
      <c r="D1357" s="469"/>
      <c r="E1357" s="469"/>
      <c r="F1357" s="551">
        <f>SUM(F1345:F1356)</f>
        <v>0</v>
      </c>
      <c r="G1357" s="469"/>
      <c r="H1357" s="469"/>
    </row>
    <row r="1358" spans="1:8" customFormat="1" ht="13" thickTop="1">
      <c r="A1358" s="514"/>
      <c r="B1358" s="514"/>
      <c r="C1358" s="514"/>
      <c r="D1358" s="514"/>
      <c r="E1358" s="514"/>
      <c r="F1358" s="514"/>
      <c r="G1358" s="514"/>
      <c r="H1358" s="515"/>
    </row>
    <row r="1359" spans="1:8" customFormat="1" ht="15.5">
      <c r="A1359" s="976" t="s">
        <v>512</v>
      </c>
      <c r="B1359" s="976"/>
      <c r="C1359" s="976"/>
      <c r="D1359" s="976"/>
      <c r="E1359" s="976"/>
      <c r="F1359" s="976"/>
      <c r="G1359" s="976"/>
      <c r="H1359" s="976"/>
    </row>
    <row r="1360" spans="1:8" customFormat="1" ht="13">
      <c r="A1360" s="977" t="s">
        <v>513</v>
      </c>
      <c r="B1360" s="977"/>
      <c r="C1360" s="977"/>
      <c r="D1360" s="977"/>
      <c r="E1360" s="977"/>
      <c r="F1360" s="977"/>
      <c r="G1360" s="977"/>
      <c r="H1360" s="977"/>
    </row>
    <row r="1361" spans="1:8" customFormat="1" ht="13">
      <c r="A1361" s="977" t="s">
        <v>514</v>
      </c>
      <c r="B1361" s="977"/>
      <c r="C1361" s="977"/>
      <c r="D1361" s="977"/>
      <c r="E1361" s="977"/>
      <c r="F1361" s="977"/>
      <c r="G1361" s="977"/>
      <c r="H1361" s="977"/>
    </row>
    <row r="1362" spans="1:8" customFormat="1" ht="13">
      <c r="A1362" s="595"/>
      <c r="B1362" s="595"/>
      <c r="C1362" s="595"/>
      <c r="D1362" s="595"/>
      <c r="E1362" s="595"/>
      <c r="F1362" s="595"/>
      <c r="G1362" s="595"/>
      <c r="H1362" s="595"/>
    </row>
    <row r="1363" spans="1:8" customFormat="1" ht="13">
      <c r="A1363" s="595"/>
      <c r="B1363" s="595"/>
      <c r="C1363" s="595"/>
      <c r="D1363" s="595"/>
      <c r="E1363" s="595"/>
      <c r="F1363" s="595"/>
      <c r="G1363" s="595"/>
      <c r="H1363" s="595"/>
    </row>
    <row r="1364" spans="1:8" customFormat="1" ht="13">
      <c r="A1364" s="595"/>
      <c r="B1364" s="595"/>
      <c r="C1364" s="595"/>
      <c r="D1364" s="595"/>
      <c r="E1364" s="595"/>
      <c r="F1364" s="595"/>
      <c r="G1364" s="595"/>
      <c r="H1364" s="595"/>
    </row>
    <row r="1365" spans="1:8" customFormat="1" ht="13.5" customHeight="1">
      <c r="A1365" s="595"/>
      <c r="B1365" s="595"/>
      <c r="C1365" s="595"/>
      <c r="D1365" s="595"/>
      <c r="E1365" s="595"/>
      <c r="F1365" s="595"/>
      <c r="G1365" s="595"/>
      <c r="H1365" s="595"/>
    </row>
    <row r="1366" spans="1:8" customFormat="1" ht="13.5" customHeight="1">
      <c r="A1366" s="595" t="s">
        <v>515</v>
      </c>
      <c r="B1366" s="595"/>
      <c r="C1366" s="595"/>
      <c r="D1366" s="595"/>
      <c r="E1366" s="595"/>
      <c r="F1366" s="595"/>
      <c r="G1366" s="595"/>
      <c r="H1366" s="595"/>
    </row>
    <row r="1367" spans="1:8" customFormat="1" ht="13">
      <c r="A1367" s="595"/>
      <c r="B1367" s="595"/>
      <c r="C1367" s="595"/>
      <c r="D1367" s="595"/>
      <c r="E1367" s="595"/>
      <c r="F1367" s="595"/>
      <c r="G1367" s="978"/>
      <c r="H1367" s="978"/>
    </row>
    <row r="1368" spans="1:8" customFormat="1" ht="13">
      <c r="A1368" s="597" t="s">
        <v>516</v>
      </c>
      <c r="B1368" s="597"/>
      <c r="C1368" s="597"/>
      <c r="D1368" s="597"/>
      <c r="E1368" s="597"/>
      <c r="F1368" s="597"/>
      <c r="G1368" s="597"/>
      <c r="H1368" s="598" t="s">
        <v>249</v>
      </c>
    </row>
    <row r="1369" spans="1:8" customFormat="1" ht="13">
      <c r="A1369" s="693"/>
      <c r="B1369" s="693"/>
      <c r="C1369" s="693"/>
      <c r="D1369" s="693"/>
      <c r="E1369" s="693"/>
      <c r="F1369" s="693"/>
      <c r="G1369" s="693"/>
      <c r="H1369" s="693"/>
    </row>
    <row r="1370" spans="1:8" customFormat="1" ht="13">
      <c r="A1370" s="597" t="s">
        <v>517</v>
      </c>
      <c r="B1370" s="597"/>
      <c r="C1370" s="597"/>
      <c r="D1370" s="597"/>
      <c r="E1370" s="597"/>
      <c r="F1370" s="597"/>
      <c r="G1370" s="599"/>
      <c r="H1370" s="597"/>
    </row>
    <row r="1371" spans="1:8" customFormat="1" ht="13">
      <c r="A1371" s="596"/>
      <c r="B1371" s="596"/>
      <c r="C1371" s="596"/>
      <c r="D1371" s="596"/>
      <c r="E1371" s="596"/>
      <c r="F1371" s="596"/>
      <c r="G1371" s="596"/>
      <c r="H1371" s="596"/>
    </row>
    <row r="1372" spans="1:8" customFormat="1" ht="13">
      <c r="A1372" s="644" t="s">
        <v>518</v>
      </c>
      <c r="B1372" s="596"/>
      <c r="C1372" s="596"/>
      <c r="D1372" s="596"/>
      <c r="E1372" s="596"/>
      <c r="F1372" s="596"/>
      <c r="G1372" s="596"/>
      <c r="H1372" s="596"/>
    </row>
    <row r="1373" spans="1:8" customFormat="1" ht="13">
      <c r="A1373" s="596"/>
      <c r="B1373" s="596"/>
      <c r="C1373" s="596"/>
      <c r="D1373" s="596"/>
      <c r="E1373" s="596"/>
      <c r="F1373" s="596"/>
      <c r="G1373" s="596"/>
      <c r="H1373" s="596"/>
    </row>
    <row r="1374" spans="1:8" customFormat="1" ht="13">
      <c r="A1374" s="596"/>
      <c r="B1374" s="596"/>
      <c r="C1374" s="596"/>
      <c r="D1374" s="596"/>
      <c r="E1374" s="596"/>
      <c r="F1374" s="596"/>
      <c r="G1374" s="596"/>
      <c r="H1374" s="596"/>
    </row>
    <row r="1375" spans="1:8" customFormat="1" ht="13">
      <c r="A1375" s="597" t="s">
        <v>519</v>
      </c>
      <c r="B1375" s="597"/>
      <c r="C1375" s="597"/>
      <c r="D1375" s="597"/>
      <c r="E1375" s="597"/>
      <c r="F1375" s="597"/>
      <c r="G1375" s="597"/>
      <c r="H1375" s="598" t="s">
        <v>249</v>
      </c>
    </row>
    <row r="1376" spans="1:8" customFormat="1" ht="13">
      <c r="A1376" s="847" t="s">
        <v>77</v>
      </c>
      <c r="B1376" s="369"/>
      <c r="C1376" s="369"/>
      <c r="D1376" s="369"/>
      <c r="E1376" s="369"/>
      <c r="F1376" s="369"/>
      <c r="G1376" s="369"/>
      <c r="H1376" s="147"/>
    </row>
    <row r="1377" spans="1:8" customFormat="1" ht="13">
      <c r="A1377" s="121" t="s">
        <v>495</v>
      </c>
      <c r="B1377" s="148"/>
      <c r="C1377" s="148"/>
      <c r="D1377" s="148"/>
      <c r="E1377" s="148"/>
      <c r="F1377" s="148"/>
      <c r="G1377" s="148"/>
      <c r="H1377" s="147"/>
    </row>
    <row r="1378" spans="1:8" customFormat="1" ht="13">
      <c r="A1378" s="148"/>
      <c r="B1378" s="148"/>
      <c r="C1378" s="148"/>
      <c r="D1378" s="148"/>
      <c r="E1378" s="148"/>
      <c r="F1378" s="148"/>
      <c r="G1378" s="148"/>
      <c r="H1378" s="52"/>
    </row>
    <row r="1379" spans="1:8" customFormat="1" ht="13">
      <c r="A1379" s="132" t="s">
        <v>262</v>
      </c>
      <c r="B1379" s="827">
        <f>+'Sch II OE FINAL'!F1379</f>
        <v>0</v>
      </c>
      <c r="C1379" s="828" t="s">
        <v>264</v>
      </c>
      <c r="D1379" s="812">
        <f>+'Sch II OE FINAL'!F1380</f>
        <v>0</v>
      </c>
      <c r="E1379" s="466" t="s">
        <v>265</v>
      </c>
      <c r="F1379" s="983">
        <f>+'Sch II OE FINAL'!L1380</f>
        <v>0</v>
      </c>
      <c r="G1379" s="984"/>
      <c r="H1379" s="621"/>
    </row>
    <row r="1380" spans="1:8" customFormat="1" ht="13">
      <c r="A1380" s="132" t="s">
        <v>496</v>
      </c>
      <c r="B1380" s="809">
        <f>+'Sch II OE FINAL'!H1383</f>
        <v>0</v>
      </c>
      <c r="C1380" s="829" t="s">
        <v>497</v>
      </c>
      <c r="D1380" s="809">
        <f>+'Sch II OE FINAL'!H1384</f>
        <v>0</v>
      </c>
      <c r="E1380" s="465" t="s">
        <v>498</v>
      </c>
      <c r="F1380" s="985">
        <f>+'SUD Units &amp; Cost Center Data'!G1381</f>
        <v>0</v>
      </c>
      <c r="G1380" s="985"/>
      <c r="H1380" s="621"/>
    </row>
    <row r="1381" spans="1:8" customFormat="1" ht="13">
      <c r="A1381" s="620" t="s">
        <v>263</v>
      </c>
      <c r="B1381" s="810">
        <f>+'Sch II OE FINAL'!L1379</f>
        <v>0</v>
      </c>
      <c r="C1381" s="828" t="s">
        <v>499</v>
      </c>
      <c r="D1381" s="811">
        <f>+AAR!E1386</f>
        <v>0</v>
      </c>
      <c r="E1381" s="467" t="s">
        <v>335</v>
      </c>
      <c r="F1381" s="984">
        <f>+'SUD Units &amp; Cost Center Data'!K1381</f>
        <v>0</v>
      </c>
      <c r="G1381" s="984"/>
      <c r="H1381" s="621"/>
    </row>
    <row r="1382" spans="1:8" customFormat="1" ht="13">
      <c r="A1382" s="620"/>
      <c r="B1382" s="430"/>
      <c r="C1382" s="430"/>
      <c r="D1382" s="430"/>
      <c r="E1382" s="430"/>
      <c r="F1382" s="430"/>
      <c r="G1382" s="430"/>
      <c r="H1382" s="1"/>
    </row>
    <row r="1383" spans="1:8" customFormat="1" ht="3.75" customHeight="1" thickBot="1">
      <c r="A1383" s="132"/>
      <c r="B1383" s="986"/>
      <c r="C1383" s="986"/>
      <c r="D1383" s="986"/>
      <c r="E1383" s="986"/>
      <c r="F1383" s="986"/>
      <c r="G1383" s="986"/>
      <c r="H1383" s="986"/>
    </row>
    <row r="1384" spans="1:8" customFormat="1" ht="13" hidden="1" thickBot="1">
      <c r="A1384" s="1"/>
      <c r="B1384" s="986"/>
      <c r="C1384" s="986"/>
      <c r="D1384" s="986"/>
      <c r="E1384" s="986"/>
      <c r="F1384" s="986"/>
      <c r="G1384" s="986"/>
      <c r="H1384" s="986"/>
    </row>
    <row r="1385" spans="1:8" customFormat="1" ht="13.5" hidden="1" thickBot="1">
      <c r="A1385" s="468"/>
      <c r="B1385" s="1"/>
      <c r="C1385" s="1"/>
      <c r="D1385" s="1"/>
      <c r="E1385" s="1"/>
      <c r="F1385" s="1"/>
      <c r="G1385" s="1"/>
      <c r="H1385" s="1"/>
    </row>
    <row r="1386" spans="1:8" customFormat="1" ht="13" thickTop="1">
      <c r="A1386" s="974" t="s">
        <v>500</v>
      </c>
      <c r="B1386" s="975"/>
      <c r="C1386" s="975"/>
      <c r="D1386" s="975"/>
      <c r="E1386" s="975"/>
      <c r="F1386" s="981" t="s">
        <v>520</v>
      </c>
      <c r="G1386" s="979" t="s">
        <v>502</v>
      </c>
      <c r="H1386" s="980"/>
    </row>
    <row r="1387" spans="1:8" customFormat="1">
      <c r="A1387" s="464" t="s">
        <v>503</v>
      </c>
      <c r="B1387" s="463" t="s">
        <v>504</v>
      </c>
      <c r="C1387" s="463" t="s">
        <v>505</v>
      </c>
      <c r="D1387" s="463" t="s">
        <v>506</v>
      </c>
      <c r="E1387" s="622" t="s">
        <v>507</v>
      </c>
      <c r="F1387" s="982"/>
      <c r="G1387" s="623" t="s">
        <v>508</v>
      </c>
      <c r="H1387" s="624" t="s">
        <v>509</v>
      </c>
    </row>
    <row r="1388" spans="1:8" customFormat="1">
      <c r="A1388" s="625"/>
      <c r="B1388" s="626"/>
      <c r="C1388" s="627"/>
      <c r="D1388" s="627"/>
      <c r="E1388" s="628"/>
      <c r="F1388" s="113"/>
      <c r="G1388" s="629"/>
      <c r="H1388" s="630"/>
    </row>
    <row r="1389" spans="1:8" customFormat="1">
      <c r="A1389" s="631"/>
      <c r="B1389" s="626"/>
      <c r="C1389" s="627"/>
      <c r="D1389" s="627"/>
      <c r="E1389" s="628"/>
      <c r="F1389" s="115"/>
      <c r="G1389" s="629"/>
      <c r="H1389" s="630"/>
    </row>
    <row r="1390" spans="1:8" customFormat="1">
      <c r="A1390" s="631"/>
      <c r="B1390" s="626"/>
      <c r="C1390" s="627"/>
      <c r="D1390" s="627"/>
      <c r="E1390" s="628"/>
      <c r="F1390" s="115"/>
      <c r="G1390" s="629"/>
      <c r="H1390" s="630"/>
    </row>
    <row r="1391" spans="1:8" customFormat="1">
      <c r="A1391" s="631"/>
      <c r="B1391" s="626"/>
      <c r="C1391" s="627"/>
      <c r="D1391" s="627"/>
      <c r="E1391" s="628"/>
      <c r="F1391" s="115"/>
      <c r="G1391" s="629"/>
      <c r="H1391" s="630"/>
    </row>
    <row r="1392" spans="1:8" customFormat="1">
      <c r="A1392" s="631"/>
      <c r="B1392" s="626"/>
      <c r="C1392" s="627"/>
      <c r="D1392" s="627"/>
      <c r="E1392" s="628"/>
      <c r="F1392" s="115"/>
      <c r="G1392" s="629"/>
      <c r="H1392" s="630"/>
    </row>
    <row r="1393" spans="1:8" customFormat="1">
      <c r="A1393" s="631"/>
      <c r="B1393" s="626"/>
      <c r="C1393" s="632"/>
      <c r="D1393" s="632"/>
      <c r="E1393" s="633"/>
      <c r="F1393" s="115"/>
      <c r="G1393" s="634"/>
      <c r="H1393" s="635"/>
    </row>
    <row r="1394" spans="1:8" customFormat="1">
      <c r="A1394" s="631"/>
      <c r="B1394" s="626"/>
      <c r="C1394" s="632"/>
      <c r="D1394" s="632"/>
      <c r="E1394" s="633"/>
      <c r="F1394" s="115"/>
      <c r="G1394" s="634"/>
      <c r="H1394" s="635"/>
    </row>
    <row r="1395" spans="1:8" customFormat="1">
      <c r="A1395" s="631"/>
      <c r="B1395" s="626"/>
      <c r="C1395" s="627"/>
      <c r="D1395" s="627"/>
      <c r="E1395" s="628"/>
      <c r="F1395" s="115"/>
      <c r="G1395" s="629"/>
      <c r="H1395" s="630"/>
    </row>
    <row r="1396" spans="1:8" customFormat="1">
      <c r="A1396" s="636"/>
      <c r="B1396" s="626"/>
      <c r="C1396" s="637"/>
      <c r="D1396" s="637"/>
      <c r="E1396" s="638"/>
      <c r="F1396" s="115"/>
      <c r="G1396" s="639"/>
      <c r="H1396" s="640"/>
    </row>
    <row r="1397" spans="1:8" customFormat="1" ht="13" thickBot="1">
      <c r="A1397" s="321"/>
      <c r="B1397" s="469"/>
      <c r="C1397" s="469"/>
      <c r="D1397" s="469"/>
      <c r="E1397" s="469"/>
      <c r="F1397" s="551"/>
      <c r="G1397" s="469"/>
      <c r="H1397" s="469"/>
    </row>
    <row r="1398" spans="1:8" customFormat="1" ht="13" thickTop="1">
      <c r="A1398" s="974" t="s">
        <v>510</v>
      </c>
      <c r="B1398" s="975"/>
      <c r="C1398" s="975"/>
      <c r="D1398" s="975"/>
      <c r="E1398" s="975"/>
      <c r="F1398" s="981" t="s">
        <v>520</v>
      </c>
      <c r="G1398" s="979" t="s">
        <v>502</v>
      </c>
      <c r="H1398" s="980"/>
    </row>
    <row r="1399" spans="1:8" customFormat="1" ht="25.5" customHeight="1">
      <c r="A1399" s="464" t="s">
        <v>503</v>
      </c>
      <c r="B1399" s="463" t="s">
        <v>504</v>
      </c>
      <c r="C1399" s="463" t="s">
        <v>505</v>
      </c>
      <c r="D1399" s="463" t="s">
        <v>506</v>
      </c>
      <c r="E1399" s="622" t="s">
        <v>507</v>
      </c>
      <c r="F1399" s="982"/>
      <c r="G1399" s="623" t="s">
        <v>508</v>
      </c>
      <c r="H1399" s="624" t="s">
        <v>509</v>
      </c>
    </row>
    <row r="1400" spans="1:8" customFormat="1">
      <c r="A1400" s="625"/>
      <c r="B1400" s="641"/>
      <c r="C1400" s="627"/>
      <c r="D1400" s="627"/>
      <c r="E1400" s="628"/>
      <c r="F1400" s="113"/>
      <c r="G1400" s="629"/>
      <c r="H1400" s="630"/>
    </row>
    <row r="1401" spans="1:8" customFormat="1">
      <c r="A1401" s="642"/>
      <c r="B1401" s="626"/>
      <c r="C1401" s="627"/>
      <c r="D1401" s="627"/>
      <c r="E1401" s="628"/>
      <c r="F1401" s="113"/>
      <c r="G1401" s="629"/>
      <c r="H1401" s="630"/>
    </row>
    <row r="1402" spans="1:8" customFormat="1">
      <c r="A1402" s="642"/>
      <c r="B1402" s="626"/>
      <c r="C1402" s="627"/>
      <c r="D1402" s="627"/>
      <c r="E1402" s="628"/>
      <c r="F1402" s="113"/>
      <c r="G1402" s="629"/>
      <c r="H1402" s="630"/>
    </row>
    <row r="1403" spans="1:8" customFormat="1">
      <c r="A1403" s="642"/>
      <c r="B1403" s="626"/>
      <c r="C1403" s="627"/>
      <c r="D1403" s="627"/>
      <c r="E1403" s="628"/>
      <c r="F1403" s="113"/>
      <c r="G1403" s="629"/>
      <c r="H1403" s="630"/>
    </row>
    <row r="1404" spans="1:8" customFormat="1">
      <c r="A1404" s="642"/>
      <c r="B1404" s="626"/>
      <c r="C1404" s="627"/>
      <c r="D1404" s="627"/>
      <c r="E1404" s="628"/>
      <c r="F1404" s="113"/>
      <c r="G1404" s="629"/>
      <c r="H1404" s="630"/>
    </row>
    <row r="1405" spans="1:8" customFormat="1">
      <c r="A1405" s="642"/>
      <c r="B1405" s="626"/>
      <c r="C1405" s="627"/>
      <c r="D1405" s="627"/>
      <c r="E1405" s="628"/>
      <c r="F1405" s="113"/>
      <c r="G1405" s="629"/>
      <c r="H1405" s="630"/>
    </row>
    <row r="1406" spans="1:8" customFormat="1">
      <c r="A1406" s="643"/>
      <c r="B1406" s="627"/>
      <c r="C1406" s="627"/>
      <c r="D1406" s="627"/>
      <c r="E1406" s="628"/>
      <c r="F1406" s="113"/>
      <c r="G1406" s="629"/>
      <c r="H1406" s="630"/>
    </row>
    <row r="1407" spans="1:8" customFormat="1">
      <c r="A1407" s="643"/>
      <c r="B1407" s="632"/>
      <c r="C1407" s="627"/>
      <c r="D1407" s="627"/>
      <c r="E1407" s="628"/>
      <c r="F1407" s="113"/>
      <c r="G1407" s="629"/>
      <c r="H1407" s="630"/>
    </row>
    <row r="1408" spans="1:8" customFormat="1">
      <c r="A1408" s="642"/>
      <c r="B1408" s="626"/>
      <c r="C1408" s="627"/>
      <c r="D1408" s="627"/>
      <c r="E1408" s="628"/>
      <c r="F1408" s="113"/>
      <c r="G1408" s="629"/>
      <c r="H1408" s="630"/>
    </row>
    <row r="1409" spans="1:8" customFormat="1">
      <c r="A1409" s="642"/>
      <c r="B1409" s="626"/>
      <c r="C1409" s="627"/>
      <c r="D1409" s="627"/>
      <c r="E1409" s="628"/>
      <c r="F1409" s="113"/>
      <c r="G1409" s="629"/>
      <c r="H1409" s="630"/>
    </row>
    <row r="1410" spans="1:8" customFormat="1">
      <c r="A1410" s="631"/>
      <c r="B1410" s="626"/>
      <c r="C1410" s="627"/>
      <c r="D1410" s="627"/>
      <c r="E1410" s="628"/>
      <c r="F1410" s="115"/>
      <c r="G1410" s="629"/>
      <c r="H1410" s="630"/>
    </row>
    <row r="1411" spans="1:8" customFormat="1">
      <c r="A1411" s="636"/>
      <c r="B1411" s="626"/>
      <c r="C1411" s="637"/>
      <c r="D1411" s="637"/>
      <c r="E1411" s="638"/>
      <c r="F1411" s="115"/>
      <c r="G1411" s="639"/>
      <c r="H1411" s="640"/>
    </row>
    <row r="1412" spans="1:8" customFormat="1" ht="13" thickBot="1">
      <c r="A1412" s="321"/>
      <c r="B1412" s="469"/>
      <c r="C1412" s="469"/>
      <c r="D1412" s="469"/>
      <c r="E1412" s="469"/>
      <c r="F1412" s="551">
        <f>SUM(F1400:F1411)</f>
        <v>0</v>
      </c>
      <c r="G1412" s="469"/>
      <c r="H1412" s="469"/>
    </row>
    <row r="1413" spans="1:8" customFormat="1" ht="13" thickTop="1">
      <c r="A1413" s="514"/>
      <c r="B1413" s="514"/>
      <c r="C1413" s="514"/>
      <c r="D1413" s="514"/>
      <c r="E1413" s="514"/>
      <c r="F1413" s="514"/>
      <c r="G1413" s="514"/>
      <c r="H1413" s="515"/>
    </row>
    <row r="1414" spans="1:8" customFormat="1" ht="15.5">
      <c r="A1414" s="976" t="s">
        <v>512</v>
      </c>
      <c r="B1414" s="976"/>
      <c r="C1414" s="976"/>
      <c r="D1414" s="976"/>
      <c r="E1414" s="976"/>
      <c r="F1414" s="976"/>
      <c r="G1414" s="976"/>
      <c r="H1414" s="976"/>
    </row>
    <row r="1415" spans="1:8" customFormat="1" ht="13">
      <c r="A1415" s="977" t="s">
        <v>513</v>
      </c>
      <c r="B1415" s="977"/>
      <c r="C1415" s="977"/>
      <c r="D1415" s="977"/>
      <c r="E1415" s="977"/>
      <c r="F1415" s="977"/>
      <c r="G1415" s="977"/>
      <c r="H1415" s="977"/>
    </row>
    <row r="1416" spans="1:8" customFormat="1" ht="13">
      <c r="A1416" s="977" t="s">
        <v>514</v>
      </c>
      <c r="B1416" s="977"/>
      <c r="C1416" s="977"/>
      <c r="D1416" s="977"/>
      <c r="E1416" s="977"/>
      <c r="F1416" s="977"/>
      <c r="G1416" s="977"/>
      <c r="H1416" s="977"/>
    </row>
    <row r="1417" spans="1:8" customFormat="1" ht="13">
      <c r="A1417" s="595"/>
      <c r="B1417" s="595"/>
      <c r="C1417" s="595"/>
      <c r="D1417" s="595"/>
      <c r="E1417" s="595"/>
      <c r="F1417" s="595"/>
      <c r="G1417" s="595"/>
      <c r="H1417" s="595"/>
    </row>
    <row r="1418" spans="1:8" customFormat="1" ht="13">
      <c r="A1418" s="595"/>
      <c r="B1418" s="595"/>
      <c r="C1418" s="595"/>
      <c r="D1418" s="595"/>
      <c r="E1418" s="595"/>
      <c r="F1418" s="595"/>
      <c r="G1418" s="595"/>
      <c r="H1418" s="595"/>
    </row>
    <row r="1419" spans="1:8" customFormat="1" ht="13">
      <c r="A1419" s="595"/>
      <c r="B1419" s="595"/>
      <c r="C1419" s="595"/>
      <c r="D1419" s="595"/>
      <c r="E1419" s="595"/>
      <c r="F1419" s="595"/>
      <c r="G1419" s="595"/>
      <c r="H1419" s="595"/>
    </row>
    <row r="1420" spans="1:8" customFormat="1" ht="13.5" customHeight="1">
      <c r="A1420" s="595"/>
      <c r="B1420" s="595"/>
      <c r="C1420" s="595"/>
      <c r="D1420" s="595"/>
      <c r="E1420" s="595"/>
      <c r="F1420" s="595"/>
      <c r="G1420" s="595"/>
      <c r="H1420" s="595"/>
    </row>
    <row r="1421" spans="1:8" customFormat="1" ht="13.5" customHeight="1">
      <c r="A1421" s="595" t="s">
        <v>515</v>
      </c>
      <c r="B1421" s="595"/>
      <c r="C1421" s="595"/>
      <c r="D1421" s="595"/>
      <c r="E1421" s="595"/>
      <c r="F1421" s="595"/>
      <c r="G1421" s="595"/>
      <c r="H1421" s="595"/>
    </row>
    <row r="1422" spans="1:8" customFormat="1" ht="13">
      <c r="A1422" s="595"/>
      <c r="B1422" s="595"/>
      <c r="C1422" s="595"/>
      <c r="D1422" s="595"/>
      <c r="E1422" s="595"/>
      <c r="F1422" s="595"/>
      <c r="G1422" s="978"/>
      <c r="H1422" s="978"/>
    </row>
    <row r="1423" spans="1:8" customFormat="1" ht="13">
      <c r="A1423" s="597" t="s">
        <v>516</v>
      </c>
      <c r="B1423" s="597"/>
      <c r="C1423" s="597"/>
      <c r="D1423" s="597"/>
      <c r="E1423" s="597"/>
      <c r="F1423" s="597"/>
      <c r="G1423" s="597"/>
      <c r="H1423" s="598" t="s">
        <v>249</v>
      </c>
    </row>
    <row r="1424" spans="1:8" customFormat="1" ht="13">
      <c r="A1424" s="693"/>
      <c r="B1424" s="693"/>
      <c r="C1424" s="693"/>
      <c r="D1424" s="693"/>
      <c r="E1424" s="693"/>
      <c r="F1424" s="693"/>
      <c r="G1424" s="693"/>
      <c r="H1424" s="693"/>
    </row>
    <row r="1425" spans="1:8" customFormat="1" ht="13">
      <c r="A1425" s="597" t="s">
        <v>517</v>
      </c>
      <c r="B1425" s="597"/>
      <c r="C1425" s="597"/>
      <c r="D1425" s="597"/>
      <c r="E1425" s="597"/>
      <c r="F1425" s="597"/>
      <c r="G1425" s="599"/>
      <c r="H1425" s="597"/>
    </row>
    <row r="1426" spans="1:8" customFormat="1" ht="13">
      <c r="A1426" s="596"/>
      <c r="B1426" s="596"/>
      <c r="C1426" s="596"/>
      <c r="D1426" s="596"/>
      <c r="E1426" s="596"/>
      <c r="F1426" s="596"/>
      <c r="G1426" s="596"/>
      <c r="H1426" s="596"/>
    </row>
    <row r="1427" spans="1:8" customFormat="1" ht="13">
      <c r="A1427" s="644" t="s">
        <v>518</v>
      </c>
      <c r="B1427" s="596"/>
      <c r="C1427" s="596"/>
      <c r="D1427" s="596"/>
      <c r="E1427" s="596"/>
      <c r="F1427" s="596"/>
      <c r="G1427" s="596"/>
      <c r="H1427" s="596"/>
    </row>
    <row r="1428" spans="1:8" customFormat="1" ht="13">
      <c r="A1428" s="596"/>
      <c r="B1428" s="596"/>
      <c r="C1428" s="596"/>
      <c r="D1428" s="596"/>
      <c r="E1428" s="596"/>
      <c r="F1428" s="596"/>
      <c r="G1428" s="596"/>
      <c r="H1428" s="596"/>
    </row>
    <row r="1429" spans="1:8" customFormat="1" ht="13">
      <c r="A1429" s="596"/>
      <c r="B1429" s="596"/>
      <c r="C1429" s="596"/>
      <c r="D1429" s="596"/>
      <c r="E1429" s="596"/>
      <c r="F1429" s="596"/>
      <c r="G1429" s="596"/>
      <c r="H1429" s="596"/>
    </row>
    <row r="1430" spans="1:8" customFormat="1" ht="13">
      <c r="A1430" s="597" t="s">
        <v>519</v>
      </c>
      <c r="B1430" s="597"/>
      <c r="C1430" s="597"/>
      <c r="D1430" s="597"/>
      <c r="E1430" s="597"/>
      <c r="F1430" s="597"/>
      <c r="G1430" s="597"/>
      <c r="H1430" s="598" t="s">
        <v>249</v>
      </c>
    </row>
    <row r="1431" spans="1:8" customFormat="1" ht="13">
      <c r="A1431" s="847" t="s">
        <v>77</v>
      </c>
      <c r="B1431" s="369"/>
      <c r="C1431" s="369"/>
      <c r="D1431" s="369"/>
      <c r="E1431" s="369"/>
      <c r="F1431" s="369"/>
      <c r="G1431" s="369"/>
      <c r="H1431" s="147"/>
    </row>
    <row r="1432" spans="1:8" customFormat="1" ht="13">
      <c r="A1432" s="121" t="s">
        <v>495</v>
      </c>
      <c r="B1432" s="148"/>
      <c r="C1432" s="148"/>
      <c r="D1432" s="148"/>
      <c r="E1432" s="148"/>
      <c r="F1432" s="148"/>
      <c r="G1432" s="148"/>
      <c r="H1432" s="147"/>
    </row>
    <row r="1433" spans="1:8" customFormat="1" ht="13">
      <c r="A1433" s="148"/>
      <c r="B1433" s="148"/>
      <c r="C1433" s="148"/>
      <c r="D1433" s="148"/>
      <c r="E1433" s="148"/>
      <c r="F1433" s="148"/>
      <c r="G1433" s="148"/>
      <c r="H1433" s="52"/>
    </row>
    <row r="1434" spans="1:8" customFormat="1" ht="13">
      <c r="A1434" s="132" t="s">
        <v>262</v>
      </c>
      <c r="B1434" s="827">
        <f>+'Sch II OE FINAL'!F1434</f>
        <v>0</v>
      </c>
      <c r="C1434" s="828" t="s">
        <v>264</v>
      </c>
      <c r="D1434" s="812">
        <f>+'Sch II OE FINAL'!F1435</f>
        <v>0</v>
      </c>
      <c r="E1434" s="466" t="s">
        <v>265</v>
      </c>
      <c r="F1434" s="983">
        <f>+'Sch II OE FINAL'!L1435</f>
        <v>0</v>
      </c>
      <c r="G1434" s="984"/>
      <c r="H1434" s="621"/>
    </row>
    <row r="1435" spans="1:8" customFormat="1" ht="13">
      <c r="A1435" s="132" t="s">
        <v>496</v>
      </c>
      <c r="B1435" s="809">
        <f>+'Sch II OE FINAL'!H1438</f>
        <v>0</v>
      </c>
      <c r="C1435" s="829" t="s">
        <v>497</v>
      </c>
      <c r="D1435" s="809">
        <f>+'Sch II OE FINAL'!H1439</f>
        <v>0</v>
      </c>
      <c r="E1435" s="465" t="s">
        <v>498</v>
      </c>
      <c r="F1435" s="985">
        <f>+'SUD Units &amp; Cost Center Data'!G1436</f>
        <v>0</v>
      </c>
      <c r="G1435" s="985"/>
      <c r="H1435" s="621"/>
    </row>
    <row r="1436" spans="1:8" customFormat="1" ht="13">
      <c r="A1436" s="620" t="s">
        <v>263</v>
      </c>
      <c r="B1436" s="810">
        <f>+'Sch II OE FINAL'!L1434</f>
        <v>0</v>
      </c>
      <c r="C1436" s="828" t="s">
        <v>499</v>
      </c>
      <c r="D1436" s="811">
        <f>+AAR!E1441</f>
        <v>0</v>
      </c>
      <c r="E1436" s="467" t="s">
        <v>335</v>
      </c>
      <c r="F1436" s="984">
        <f>+'SUD Units &amp; Cost Center Data'!K1436</f>
        <v>0</v>
      </c>
      <c r="G1436" s="984"/>
      <c r="H1436" s="621"/>
    </row>
    <row r="1437" spans="1:8" customFormat="1" ht="13">
      <c r="A1437" s="620"/>
      <c r="B1437" s="430"/>
      <c r="C1437" s="430"/>
      <c r="D1437" s="430"/>
      <c r="E1437" s="430"/>
      <c r="F1437" s="430"/>
      <c r="G1437" s="430"/>
      <c r="H1437" s="1"/>
    </row>
    <row r="1438" spans="1:8" customFormat="1" ht="3.75" customHeight="1" thickBot="1">
      <c r="A1438" s="132"/>
      <c r="B1438" s="986"/>
      <c r="C1438" s="986"/>
      <c r="D1438" s="986"/>
      <c r="E1438" s="986"/>
      <c r="F1438" s="986"/>
      <c r="G1438" s="986"/>
      <c r="H1438" s="986"/>
    </row>
    <row r="1439" spans="1:8" customFormat="1" ht="13" hidden="1" thickBot="1">
      <c r="A1439" s="1"/>
      <c r="B1439" s="986"/>
      <c r="C1439" s="986"/>
      <c r="D1439" s="986"/>
      <c r="E1439" s="986"/>
      <c r="F1439" s="986"/>
      <c r="G1439" s="986"/>
      <c r="H1439" s="986"/>
    </row>
    <row r="1440" spans="1:8" customFormat="1" ht="13.5" hidden="1" thickBot="1">
      <c r="A1440" s="468"/>
      <c r="B1440" s="1"/>
      <c r="C1440" s="1"/>
      <c r="D1440" s="1"/>
      <c r="E1440" s="1"/>
      <c r="F1440" s="1"/>
      <c r="G1440" s="1"/>
      <c r="H1440" s="1"/>
    </row>
    <row r="1441" spans="1:8" customFormat="1" ht="13" thickTop="1">
      <c r="A1441" s="974" t="s">
        <v>500</v>
      </c>
      <c r="B1441" s="975"/>
      <c r="C1441" s="975"/>
      <c r="D1441" s="975"/>
      <c r="E1441" s="975"/>
      <c r="F1441" s="981" t="s">
        <v>520</v>
      </c>
      <c r="G1441" s="979" t="s">
        <v>502</v>
      </c>
      <c r="H1441" s="980"/>
    </row>
    <row r="1442" spans="1:8" customFormat="1">
      <c r="A1442" s="464" t="s">
        <v>503</v>
      </c>
      <c r="B1442" s="463" t="s">
        <v>504</v>
      </c>
      <c r="C1442" s="463" t="s">
        <v>505</v>
      </c>
      <c r="D1442" s="463" t="s">
        <v>506</v>
      </c>
      <c r="E1442" s="622" t="s">
        <v>507</v>
      </c>
      <c r="F1442" s="982"/>
      <c r="G1442" s="623" t="s">
        <v>508</v>
      </c>
      <c r="H1442" s="624" t="s">
        <v>509</v>
      </c>
    </row>
    <row r="1443" spans="1:8" customFormat="1">
      <c r="A1443" s="625"/>
      <c r="B1443" s="626"/>
      <c r="C1443" s="627"/>
      <c r="D1443" s="627"/>
      <c r="E1443" s="628"/>
      <c r="F1443" s="113"/>
      <c r="G1443" s="629"/>
      <c r="H1443" s="630"/>
    </row>
    <row r="1444" spans="1:8" customFormat="1">
      <c r="A1444" s="631"/>
      <c r="B1444" s="626"/>
      <c r="C1444" s="627"/>
      <c r="D1444" s="627"/>
      <c r="E1444" s="628"/>
      <c r="F1444" s="115"/>
      <c r="G1444" s="629"/>
      <c r="H1444" s="630"/>
    </row>
    <row r="1445" spans="1:8" customFormat="1">
      <c r="A1445" s="631"/>
      <c r="B1445" s="626"/>
      <c r="C1445" s="627"/>
      <c r="D1445" s="627"/>
      <c r="E1445" s="628"/>
      <c r="F1445" s="115"/>
      <c r="G1445" s="629"/>
      <c r="H1445" s="630"/>
    </row>
    <row r="1446" spans="1:8" customFormat="1">
      <c r="A1446" s="631"/>
      <c r="B1446" s="626"/>
      <c r="C1446" s="627"/>
      <c r="D1446" s="627"/>
      <c r="E1446" s="628"/>
      <c r="F1446" s="115"/>
      <c r="G1446" s="629"/>
      <c r="H1446" s="630"/>
    </row>
    <row r="1447" spans="1:8" customFormat="1">
      <c r="A1447" s="631"/>
      <c r="B1447" s="626"/>
      <c r="C1447" s="627"/>
      <c r="D1447" s="627"/>
      <c r="E1447" s="628"/>
      <c r="F1447" s="115"/>
      <c r="G1447" s="629"/>
      <c r="H1447" s="630"/>
    </row>
    <row r="1448" spans="1:8" customFormat="1">
      <c r="A1448" s="631"/>
      <c r="B1448" s="626"/>
      <c r="C1448" s="632"/>
      <c r="D1448" s="632"/>
      <c r="E1448" s="633"/>
      <c r="F1448" s="115"/>
      <c r="G1448" s="634"/>
      <c r="H1448" s="635"/>
    </row>
    <row r="1449" spans="1:8" customFormat="1">
      <c r="A1449" s="631"/>
      <c r="B1449" s="626"/>
      <c r="C1449" s="632"/>
      <c r="D1449" s="632"/>
      <c r="E1449" s="633"/>
      <c r="F1449" s="115"/>
      <c r="G1449" s="634"/>
      <c r="H1449" s="635"/>
    </row>
    <row r="1450" spans="1:8" customFormat="1">
      <c r="A1450" s="631"/>
      <c r="B1450" s="626"/>
      <c r="C1450" s="627"/>
      <c r="D1450" s="627"/>
      <c r="E1450" s="628"/>
      <c r="F1450" s="115"/>
      <c r="G1450" s="629"/>
      <c r="H1450" s="630"/>
    </row>
    <row r="1451" spans="1:8" customFormat="1">
      <c r="A1451" s="636"/>
      <c r="B1451" s="626"/>
      <c r="C1451" s="637"/>
      <c r="D1451" s="637"/>
      <c r="E1451" s="638"/>
      <c r="F1451" s="115"/>
      <c r="G1451" s="639"/>
      <c r="H1451" s="640"/>
    </row>
    <row r="1452" spans="1:8" customFormat="1" ht="13" thickBot="1">
      <c r="A1452" s="321"/>
      <c r="B1452" s="469"/>
      <c r="C1452" s="469"/>
      <c r="D1452" s="469"/>
      <c r="E1452" s="469"/>
      <c r="F1452" s="551"/>
      <c r="G1452" s="469"/>
      <c r="H1452" s="469"/>
    </row>
    <row r="1453" spans="1:8" customFormat="1" ht="13" thickTop="1">
      <c r="A1453" s="974" t="s">
        <v>510</v>
      </c>
      <c r="B1453" s="975"/>
      <c r="C1453" s="975"/>
      <c r="D1453" s="975"/>
      <c r="E1453" s="975"/>
      <c r="F1453" s="981" t="s">
        <v>520</v>
      </c>
      <c r="G1453" s="979" t="s">
        <v>502</v>
      </c>
      <c r="H1453" s="980"/>
    </row>
    <row r="1454" spans="1:8" customFormat="1" ht="25.5" customHeight="1">
      <c r="A1454" s="464" t="s">
        <v>503</v>
      </c>
      <c r="B1454" s="463" t="s">
        <v>504</v>
      </c>
      <c r="C1454" s="463" t="s">
        <v>505</v>
      </c>
      <c r="D1454" s="463" t="s">
        <v>506</v>
      </c>
      <c r="E1454" s="622" t="s">
        <v>507</v>
      </c>
      <c r="F1454" s="982"/>
      <c r="G1454" s="623" t="s">
        <v>508</v>
      </c>
      <c r="H1454" s="624" t="s">
        <v>509</v>
      </c>
    </row>
    <row r="1455" spans="1:8" customFormat="1">
      <c r="A1455" s="625"/>
      <c r="B1455" s="641"/>
      <c r="C1455" s="627"/>
      <c r="D1455" s="627"/>
      <c r="E1455" s="628"/>
      <c r="F1455" s="113"/>
      <c r="G1455" s="629"/>
      <c r="H1455" s="630"/>
    </row>
    <row r="1456" spans="1:8" customFormat="1">
      <c r="A1456" s="642"/>
      <c r="B1456" s="626"/>
      <c r="C1456" s="627"/>
      <c r="D1456" s="627"/>
      <c r="E1456" s="628"/>
      <c r="F1456" s="113"/>
      <c r="G1456" s="629"/>
      <c r="H1456" s="630"/>
    </row>
    <row r="1457" spans="1:8" customFormat="1">
      <c r="A1457" s="642"/>
      <c r="B1457" s="626"/>
      <c r="C1457" s="627"/>
      <c r="D1457" s="627"/>
      <c r="E1457" s="628"/>
      <c r="F1457" s="113"/>
      <c r="G1457" s="629"/>
      <c r="H1457" s="630"/>
    </row>
    <row r="1458" spans="1:8" customFormat="1">
      <c r="A1458" s="642"/>
      <c r="B1458" s="626"/>
      <c r="C1458" s="627"/>
      <c r="D1458" s="627"/>
      <c r="E1458" s="628"/>
      <c r="F1458" s="113"/>
      <c r="G1458" s="629"/>
      <c r="H1458" s="630"/>
    </row>
    <row r="1459" spans="1:8" customFormat="1">
      <c r="A1459" s="642"/>
      <c r="B1459" s="626"/>
      <c r="C1459" s="627"/>
      <c r="D1459" s="627"/>
      <c r="E1459" s="628"/>
      <c r="F1459" s="113"/>
      <c r="G1459" s="629"/>
      <c r="H1459" s="630"/>
    </row>
    <row r="1460" spans="1:8" customFormat="1">
      <c r="A1460" s="642"/>
      <c r="B1460" s="626"/>
      <c r="C1460" s="627"/>
      <c r="D1460" s="627"/>
      <c r="E1460" s="628"/>
      <c r="F1460" s="113"/>
      <c r="G1460" s="629"/>
      <c r="H1460" s="630"/>
    </row>
    <row r="1461" spans="1:8" customFormat="1">
      <c r="A1461" s="643"/>
      <c r="B1461" s="627"/>
      <c r="C1461" s="627"/>
      <c r="D1461" s="627"/>
      <c r="E1461" s="628"/>
      <c r="F1461" s="113"/>
      <c r="G1461" s="629"/>
      <c r="H1461" s="630"/>
    </row>
    <row r="1462" spans="1:8" customFormat="1">
      <c r="A1462" s="643"/>
      <c r="B1462" s="632"/>
      <c r="C1462" s="627"/>
      <c r="D1462" s="627"/>
      <c r="E1462" s="628"/>
      <c r="F1462" s="113"/>
      <c r="G1462" s="629"/>
      <c r="H1462" s="630"/>
    </row>
    <row r="1463" spans="1:8" customFormat="1">
      <c r="A1463" s="642"/>
      <c r="B1463" s="626"/>
      <c r="C1463" s="627"/>
      <c r="D1463" s="627"/>
      <c r="E1463" s="628"/>
      <c r="F1463" s="113"/>
      <c r="G1463" s="629"/>
      <c r="H1463" s="630"/>
    </row>
    <row r="1464" spans="1:8" customFormat="1">
      <c r="A1464" s="642"/>
      <c r="B1464" s="626"/>
      <c r="C1464" s="627"/>
      <c r="D1464" s="627"/>
      <c r="E1464" s="628"/>
      <c r="F1464" s="113"/>
      <c r="G1464" s="629"/>
      <c r="H1464" s="630"/>
    </row>
    <row r="1465" spans="1:8" customFormat="1">
      <c r="A1465" s="631"/>
      <c r="B1465" s="626"/>
      <c r="C1465" s="627"/>
      <c r="D1465" s="627"/>
      <c r="E1465" s="628"/>
      <c r="F1465" s="115"/>
      <c r="G1465" s="629"/>
      <c r="H1465" s="630"/>
    </row>
    <row r="1466" spans="1:8" customFormat="1">
      <c r="A1466" s="636"/>
      <c r="B1466" s="626"/>
      <c r="C1466" s="637"/>
      <c r="D1466" s="637"/>
      <c r="E1466" s="638"/>
      <c r="F1466" s="115"/>
      <c r="G1466" s="639"/>
      <c r="H1466" s="640"/>
    </row>
    <row r="1467" spans="1:8" customFormat="1" ht="13" thickBot="1">
      <c r="A1467" s="321"/>
      <c r="B1467" s="469"/>
      <c r="C1467" s="469"/>
      <c r="D1467" s="469"/>
      <c r="E1467" s="469"/>
      <c r="F1467" s="551">
        <f>SUM(F1455:F1466)</f>
        <v>0</v>
      </c>
      <c r="G1467" s="469"/>
      <c r="H1467" s="469"/>
    </row>
    <row r="1468" spans="1:8" customFormat="1" ht="13" thickTop="1">
      <c r="A1468" s="514"/>
      <c r="B1468" s="514"/>
      <c r="C1468" s="514"/>
      <c r="D1468" s="514"/>
      <c r="E1468" s="514"/>
      <c r="F1468" s="514"/>
      <c r="G1468" s="514"/>
      <c r="H1468" s="515"/>
    </row>
    <row r="1469" spans="1:8" customFormat="1" ht="15.5">
      <c r="A1469" s="976" t="s">
        <v>512</v>
      </c>
      <c r="B1469" s="976"/>
      <c r="C1469" s="976"/>
      <c r="D1469" s="976"/>
      <c r="E1469" s="976"/>
      <c r="F1469" s="976"/>
      <c r="G1469" s="976"/>
      <c r="H1469" s="976"/>
    </row>
    <row r="1470" spans="1:8" customFormat="1" ht="13">
      <c r="A1470" s="977" t="s">
        <v>513</v>
      </c>
      <c r="B1470" s="977"/>
      <c r="C1470" s="977"/>
      <c r="D1470" s="977"/>
      <c r="E1470" s="977"/>
      <c r="F1470" s="977"/>
      <c r="G1470" s="977"/>
      <c r="H1470" s="977"/>
    </row>
    <row r="1471" spans="1:8" customFormat="1" ht="13">
      <c r="A1471" s="977" t="s">
        <v>514</v>
      </c>
      <c r="B1471" s="977"/>
      <c r="C1471" s="977"/>
      <c r="D1471" s="977"/>
      <c r="E1471" s="977"/>
      <c r="F1471" s="977"/>
      <c r="G1471" s="977"/>
      <c r="H1471" s="977"/>
    </row>
    <row r="1472" spans="1:8" customFormat="1" ht="13">
      <c r="A1472" s="595"/>
      <c r="B1472" s="595"/>
      <c r="C1472" s="595"/>
      <c r="D1472" s="595"/>
      <c r="E1472" s="595"/>
      <c r="F1472" s="595"/>
      <c r="G1472" s="595"/>
      <c r="H1472" s="595"/>
    </row>
    <row r="1473" spans="1:8" customFormat="1" ht="13">
      <c r="A1473" s="595"/>
      <c r="B1473" s="595"/>
      <c r="C1473" s="595"/>
      <c r="D1473" s="595"/>
      <c r="E1473" s="595"/>
      <c r="F1473" s="595"/>
      <c r="G1473" s="595"/>
      <c r="H1473" s="595"/>
    </row>
    <row r="1474" spans="1:8" customFormat="1" ht="13">
      <c r="A1474" s="595"/>
      <c r="B1474" s="595"/>
      <c r="C1474" s="595"/>
      <c r="D1474" s="595"/>
      <c r="E1474" s="595"/>
      <c r="F1474" s="595"/>
      <c r="G1474" s="595"/>
      <c r="H1474" s="595"/>
    </row>
    <row r="1475" spans="1:8" customFormat="1" ht="13.5" customHeight="1">
      <c r="A1475" s="595"/>
      <c r="B1475" s="595"/>
      <c r="C1475" s="595"/>
      <c r="D1475" s="595"/>
      <c r="E1475" s="595"/>
      <c r="F1475" s="595"/>
      <c r="G1475" s="595"/>
      <c r="H1475" s="595"/>
    </row>
    <row r="1476" spans="1:8" customFormat="1" ht="13.5" customHeight="1">
      <c r="A1476" s="595" t="s">
        <v>515</v>
      </c>
      <c r="B1476" s="595"/>
      <c r="C1476" s="595"/>
      <c r="D1476" s="595"/>
      <c r="E1476" s="595"/>
      <c r="F1476" s="595"/>
      <c r="G1476" s="595"/>
      <c r="H1476" s="595"/>
    </row>
    <row r="1477" spans="1:8" customFormat="1" ht="13">
      <c r="A1477" s="595"/>
      <c r="B1477" s="595"/>
      <c r="C1477" s="595"/>
      <c r="D1477" s="595"/>
      <c r="E1477" s="595"/>
      <c r="F1477" s="595"/>
      <c r="G1477" s="978"/>
      <c r="H1477" s="978"/>
    </row>
    <row r="1478" spans="1:8" customFormat="1" ht="13">
      <c r="A1478" s="597" t="s">
        <v>516</v>
      </c>
      <c r="B1478" s="597"/>
      <c r="C1478" s="597"/>
      <c r="D1478" s="597"/>
      <c r="E1478" s="597"/>
      <c r="F1478" s="597"/>
      <c r="G1478" s="597"/>
      <c r="H1478" s="598" t="s">
        <v>249</v>
      </c>
    </row>
    <row r="1479" spans="1:8" customFormat="1" ht="13">
      <c r="A1479" s="693"/>
      <c r="B1479" s="693"/>
      <c r="C1479" s="693"/>
      <c r="D1479" s="693"/>
      <c r="E1479" s="693"/>
      <c r="F1479" s="693"/>
      <c r="G1479" s="693"/>
      <c r="H1479" s="693"/>
    </row>
    <row r="1480" spans="1:8" customFormat="1" ht="13">
      <c r="A1480" s="597" t="s">
        <v>517</v>
      </c>
      <c r="B1480" s="597"/>
      <c r="C1480" s="597"/>
      <c r="D1480" s="597"/>
      <c r="E1480" s="597"/>
      <c r="F1480" s="597"/>
      <c r="G1480" s="599"/>
      <c r="H1480" s="597"/>
    </row>
    <row r="1481" spans="1:8" customFormat="1" ht="13">
      <c r="A1481" s="596"/>
      <c r="B1481" s="596"/>
      <c r="C1481" s="596"/>
      <c r="D1481" s="596"/>
      <c r="E1481" s="596"/>
      <c r="F1481" s="596"/>
      <c r="G1481" s="596"/>
      <c r="H1481" s="596"/>
    </row>
    <row r="1482" spans="1:8" customFormat="1" ht="13">
      <c r="A1482" s="644" t="s">
        <v>518</v>
      </c>
      <c r="B1482" s="596"/>
      <c r="C1482" s="596"/>
      <c r="D1482" s="596"/>
      <c r="E1482" s="596"/>
      <c r="F1482" s="596"/>
      <c r="G1482" s="596"/>
      <c r="H1482" s="596"/>
    </row>
    <row r="1483" spans="1:8" customFormat="1" ht="13">
      <c r="A1483" s="596"/>
      <c r="B1483" s="596"/>
      <c r="C1483" s="596"/>
      <c r="D1483" s="596"/>
      <c r="E1483" s="596"/>
      <c r="F1483" s="596"/>
      <c r="G1483" s="596"/>
      <c r="H1483" s="596"/>
    </row>
    <row r="1484" spans="1:8" customFormat="1" ht="13">
      <c r="A1484" s="596"/>
      <c r="B1484" s="596"/>
      <c r="C1484" s="596"/>
      <c r="D1484" s="596"/>
      <c r="E1484" s="596"/>
      <c r="F1484" s="596"/>
      <c r="G1484" s="596"/>
      <c r="H1484" s="596"/>
    </row>
    <row r="1485" spans="1:8" customFormat="1" ht="13">
      <c r="A1485" s="597" t="s">
        <v>519</v>
      </c>
      <c r="B1485" s="597"/>
      <c r="C1485" s="597"/>
      <c r="D1485" s="597"/>
      <c r="E1485" s="597"/>
      <c r="F1485" s="597"/>
      <c r="G1485" s="597"/>
      <c r="H1485" s="598" t="s">
        <v>249</v>
      </c>
    </row>
    <row r="1486" spans="1:8" customFormat="1" ht="13">
      <c r="A1486" s="847" t="s">
        <v>77</v>
      </c>
      <c r="B1486" s="369"/>
      <c r="C1486" s="369"/>
      <c r="D1486" s="369"/>
      <c r="E1486" s="369"/>
      <c r="F1486" s="369"/>
      <c r="G1486" s="369"/>
      <c r="H1486" s="147"/>
    </row>
    <row r="1487" spans="1:8" customFormat="1" ht="13">
      <c r="A1487" s="121" t="s">
        <v>495</v>
      </c>
      <c r="B1487" s="148"/>
      <c r="C1487" s="148"/>
      <c r="D1487" s="148"/>
      <c r="E1487" s="148"/>
      <c r="F1487" s="148"/>
      <c r="G1487" s="148"/>
      <c r="H1487" s="147"/>
    </row>
    <row r="1488" spans="1:8" customFormat="1" ht="13">
      <c r="A1488" s="148"/>
      <c r="B1488" s="148"/>
      <c r="C1488" s="148"/>
      <c r="D1488" s="148"/>
      <c r="E1488" s="148"/>
      <c r="F1488" s="148"/>
      <c r="G1488" s="148"/>
      <c r="H1488" s="52"/>
    </row>
    <row r="1489" spans="1:8" customFormat="1" ht="13">
      <c r="A1489" s="132" t="s">
        <v>262</v>
      </c>
      <c r="B1489" s="827">
        <f>+'Sch II OE FINAL'!F1489</f>
        <v>0</v>
      </c>
      <c r="C1489" s="828" t="s">
        <v>264</v>
      </c>
      <c r="D1489" s="812">
        <f>+'Sch II OE FINAL'!F1490</f>
        <v>0</v>
      </c>
      <c r="E1489" s="466" t="s">
        <v>265</v>
      </c>
      <c r="F1489" s="983">
        <f>+'Sch II OE FINAL'!L1490</f>
        <v>0</v>
      </c>
      <c r="G1489" s="984"/>
      <c r="H1489" s="621"/>
    </row>
    <row r="1490" spans="1:8" customFormat="1" ht="13">
      <c r="A1490" s="132" t="s">
        <v>496</v>
      </c>
      <c r="B1490" s="809">
        <f>+'Sch II OE FINAL'!H1493</f>
        <v>0</v>
      </c>
      <c r="C1490" s="829" t="s">
        <v>497</v>
      </c>
      <c r="D1490" s="809">
        <f>+'Sch II OE FINAL'!H1494</f>
        <v>0</v>
      </c>
      <c r="E1490" s="465" t="s">
        <v>498</v>
      </c>
      <c r="F1490" s="985">
        <f>+'SUD Units &amp; Cost Center Data'!G1491</f>
        <v>0</v>
      </c>
      <c r="G1490" s="985"/>
      <c r="H1490" s="621"/>
    </row>
    <row r="1491" spans="1:8" customFormat="1" ht="13">
      <c r="A1491" s="620" t="s">
        <v>263</v>
      </c>
      <c r="B1491" s="810">
        <f>+'Sch II OE FINAL'!L1489</f>
        <v>0</v>
      </c>
      <c r="C1491" s="828" t="s">
        <v>499</v>
      </c>
      <c r="D1491" s="811">
        <f>+AAR!E1496</f>
        <v>0</v>
      </c>
      <c r="E1491" s="467" t="s">
        <v>335</v>
      </c>
      <c r="F1491" s="984">
        <f>+'SUD Units &amp; Cost Center Data'!K1491</f>
        <v>0</v>
      </c>
      <c r="G1491" s="984"/>
      <c r="H1491" s="621"/>
    </row>
    <row r="1492" spans="1:8" customFormat="1" ht="13">
      <c r="A1492" s="620"/>
      <c r="B1492" s="430"/>
      <c r="C1492" s="430"/>
      <c r="D1492" s="430"/>
      <c r="E1492" s="430"/>
      <c r="F1492" s="430"/>
      <c r="G1492" s="430"/>
      <c r="H1492" s="1"/>
    </row>
    <row r="1493" spans="1:8" customFormat="1" ht="3.75" customHeight="1" thickBot="1">
      <c r="A1493" s="132"/>
      <c r="B1493" s="986"/>
      <c r="C1493" s="986"/>
      <c r="D1493" s="986"/>
      <c r="E1493" s="986"/>
      <c r="F1493" s="986"/>
      <c r="G1493" s="986"/>
      <c r="H1493" s="986"/>
    </row>
    <row r="1494" spans="1:8" customFormat="1" ht="13" hidden="1" thickBot="1">
      <c r="A1494" s="1"/>
      <c r="B1494" s="986"/>
      <c r="C1494" s="986"/>
      <c r="D1494" s="986"/>
      <c r="E1494" s="986"/>
      <c r="F1494" s="986"/>
      <c r="G1494" s="986"/>
      <c r="H1494" s="986"/>
    </row>
    <row r="1495" spans="1:8" customFormat="1" ht="13.5" hidden="1" thickBot="1">
      <c r="A1495" s="468"/>
      <c r="B1495" s="1"/>
      <c r="C1495" s="1"/>
      <c r="D1495" s="1"/>
      <c r="E1495" s="1"/>
      <c r="F1495" s="1"/>
      <c r="G1495" s="1"/>
      <c r="H1495" s="1"/>
    </row>
    <row r="1496" spans="1:8" customFormat="1" ht="13" thickTop="1">
      <c r="A1496" s="974" t="s">
        <v>500</v>
      </c>
      <c r="B1496" s="975"/>
      <c r="C1496" s="975"/>
      <c r="D1496" s="975"/>
      <c r="E1496" s="975"/>
      <c r="F1496" s="981" t="s">
        <v>520</v>
      </c>
      <c r="G1496" s="979" t="s">
        <v>502</v>
      </c>
      <c r="H1496" s="980"/>
    </row>
    <row r="1497" spans="1:8" customFormat="1">
      <c r="A1497" s="464" t="s">
        <v>503</v>
      </c>
      <c r="B1497" s="463" t="s">
        <v>504</v>
      </c>
      <c r="C1497" s="463" t="s">
        <v>505</v>
      </c>
      <c r="D1497" s="463" t="s">
        <v>506</v>
      </c>
      <c r="E1497" s="622" t="s">
        <v>507</v>
      </c>
      <c r="F1497" s="982"/>
      <c r="G1497" s="623" t="s">
        <v>508</v>
      </c>
      <c r="H1497" s="624" t="s">
        <v>509</v>
      </c>
    </row>
    <row r="1498" spans="1:8" customFormat="1">
      <c r="A1498" s="625"/>
      <c r="B1498" s="626"/>
      <c r="C1498" s="627"/>
      <c r="D1498" s="627"/>
      <c r="E1498" s="628"/>
      <c r="F1498" s="113"/>
      <c r="G1498" s="629"/>
      <c r="H1498" s="630"/>
    </row>
    <row r="1499" spans="1:8" customFormat="1">
      <c r="A1499" s="631"/>
      <c r="B1499" s="626"/>
      <c r="C1499" s="627"/>
      <c r="D1499" s="627"/>
      <c r="E1499" s="628"/>
      <c r="F1499" s="115"/>
      <c r="G1499" s="629"/>
      <c r="H1499" s="630"/>
    </row>
    <row r="1500" spans="1:8" customFormat="1">
      <c r="A1500" s="631"/>
      <c r="B1500" s="626"/>
      <c r="C1500" s="627"/>
      <c r="D1500" s="627"/>
      <c r="E1500" s="628"/>
      <c r="F1500" s="115"/>
      <c r="G1500" s="629"/>
      <c r="H1500" s="630"/>
    </row>
    <row r="1501" spans="1:8" customFormat="1">
      <c r="A1501" s="631"/>
      <c r="B1501" s="626"/>
      <c r="C1501" s="627"/>
      <c r="D1501" s="627"/>
      <c r="E1501" s="628"/>
      <c r="F1501" s="115"/>
      <c r="G1501" s="629"/>
      <c r="H1501" s="630"/>
    </row>
    <row r="1502" spans="1:8" customFormat="1">
      <c r="A1502" s="631"/>
      <c r="B1502" s="626"/>
      <c r="C1502" s="627"/>
      <c r="D1502" s="627"/>
      <c r="E1502" s="628"/>
      <c r="F1502" s="115"/>
      <c r="G1502" s="629"/>
      <c r="H1502" s="630"/>
    </row>
    <row r="1503" spans="1:8" customFormat="1">
      <c r="A1503" s="631"/>
      <c r="B1503" s="626"/>
      <c r="C1503" s="632"/>
      <c r="D1503" s="632"/>
      <c r="E1503" s="633"/>
      <c r="F1503" s="115"/>
      <c r="G1503" s="634"/>
      <c r="H1503" s="635"/>
    </row>
    <row r="1504" spans="1:8" customFormat="1">
      <c r="A1504" s="631"/>
      <c r="B1504" s="626"/>
      <c r="C1504" s="632"/>
      <c r="D1504" s="632"/>
      <c r="E1504" s="633"/>
      <c r="F1504" s="115"/>
      <c r="G1504" s="634"/>
      <c r="H1504" s="635"/>
    </row>
    <row r="1505" spans="1:8" customFormat="1">
      <c r="A1505" s="631"/>
      <c r="B1505" s="626"/>
      <c r="C1505" s="627"/>
      <c r="D1505" s="627"/>
      <c r="E1505" s="628"/>
      <c r="F1505" s="115"/>
      <c r="G1505" s="629"/>
      <c r="H1505" s="630"/>
    </row>
    <row r="1506" spans="1:8" customFormat="1">
      <c r="A1506" s="636"/>
      <c r="B1506" s="626"/>
      <c r="C1506" s="637"/>
      <c r="D1506" s="637"/>
      <c r="E1506" s="638"/>
      <c r="F1506" s="115"/>
      <c r="G1506" s="639"/>
      <c r="H1506" s="640"/>
    </row>
    <row r="1507" spans="1:8" customFormat="1" ht="13" thickBot="1">
      <c r="A1507" s="321"/>
      <c r="B1507" s="469"/>
      <c r="C1507" s="469"/>
      <c r="D1507" s="469"/>
      <c r="E1507" s="469"/>
      <c r="F1507" s="551"/>
      <c r="G1507" s="469"/>
      <c r="H1507" s="469"/>
    </row>
    <row r="1508" spans="1:8" customFormat="1" ht="13" thickTop="1">
      <c r="A1508" s="974" t="s">
        <v>510</v>
      </c>
      <c r="B1508" s="975"/>
      <c r="C1508" s="975"/>
      <c r="D1508" s="975"/>
      <c r="E1508" s="975"/>
      <c r="F1508" s="981" t="s">
        <v>520</v>
      </c>
      <c r="G1508" s="979" t="s">
        <v>502</v>
      </c>
      <c r="H1508" s="980"/>
    </row>
    <row r="1509" spans="1:8" customFormat="1" ht="25.5" customHeight="1">
      <c r="A1509" s="464" t="s">
        <v>503</v>
      </c>
      <c r="B1509" s="463" t="s">
        <v>504</v>
      </c>
      <c r="C1509" s="463" t="s">
        <v>505</v>
      </c>
      <c r="D1509" s="463" t="s">
        <v>506</v>
      </c>
      <c r="E1509" s="622" t="s">
        <v>507</v>
      </c>
      <c r="F1509" s="982"/>
      <c r="G1509" s="623" t="s">
        <v>508</v>
      </c>
      <c r="H1509" s="624" t="s">
        <v>509</v>
      </c>
    </row>
    <row r="1510" spans="1:8" customFormat="1">
      <c r="A1510" s="625"/>
      <c r="B1510" s="641"/>
      <c r="C1510" s="627"/>
      <c r="D1510" s="627"/>
      <c r="E1510" s="628"/>
      <c r="F1510" s="113"/>
      <c r="G1510" s="629"/>
      <c r="H1510" s="630"/>
    </row>
    <row r="1511" spans="1:8" customFormat="1">
      <c r="A1511" s="642"/>
      <c r="B1511" s="626"/>
      <c r="C1511" s="627"/>
      <c r="D1511" s="627"/>
      <c r="E1511" s="628"/>
      <c r="F1511" s="113"/>
      <c r="G1511" s="629"/>
      <c r="H1511" s="630"/>
    </row>
    <row r="1512" spans="1:8" customFormat="1">
      <c r="A1512" s="642"/>
      <c r="B1512" s="626"/>
      <c r="C1512" s="627"/>
      <c r="D1512" s="627"/>
      <c r="E1512" s="628"/>
      <c r="F1512" s="113"/>
      <c r="G1512" s="629"/>
      <c r="H1512" s="630"/>
    </row>
    <row r="1513" spans="1:8" customFormat="1">
      <c r="A1513" s="642"/>
      <c r="B1513" s="626"/>
      <c r="C1513" s="627"/>
      <c r="D1513" s="627"/>
      <c r="E1513" s="628"/>
      <c r="F1513" s="113"/>
      <c r="G1513" s="629"/>
      <c r="H1513" s="630"/>
    </row>
    <row r="1514" spans="1:8" customFormat="1">
      <c r="A1514" s="642"/>
      <c r="B1514" s="626"/>
      <c r="C1514" s="627"/>
      <c r="D1514" s="627"/>
      <c r="E1514" s="628"/>
      <c r="F1514" s="113"/>
      <c r="G1514" s="629"/>
      <c r="H1514" s="630"/>
    </row>
    <row r="1515" spans="1:8" customFormat="1">
      <c r="A1515" s="642"/>
      <c r="B1515" s="626"/>
      <c r="C1515" s="627"/>
      <c r="D1515" s="627"/>
      <c r="E1515" s="628"/>
      <c r="F1515" s="113"/>
      <c r="G1515" s="629"/>
      <c r="H1515" s="630"/>
    </row>
    <row r="1516" spans="1:8" customFormat="1">
      <c r="A1516" s="643"/>
      <c r="B1516" s="627"/>
      <c r="C1516" s="627"/>
      <c r="D1516" s="627"/>
      <c r="E1516" s="628"/>
      <c r="F1516" s="113"/>
      <c r="G1516" s="629"/>
      <c r="H1516" s="630"/>
    </row>
    <row r="1517" spans="1:8" customFormat="1">
      <c r="A1517" s="643"/>
      <c r="B1517" s="632"/>
      <c r="C1517" s="627"/>
      <c r="D1517" s="627"/>
      <c r="E1517" s="628"/>
      <c r="F1517" s="113"/>
      <c r="G1517" s="629"/>
      <c r="H1517" s="630"/>
    </row>
    <row r="1518" spans="1:8" customFormat="1">
      <c r="A1518" s="642"/>
      <c r="B1518" s="626"/>
      <c r="C1518" s="627"/>
      <c r="D1518" s="627"/>
      <c r="E1518" s="628"/>
      <c r="F1518" s="113"/>
      <c r="G1518" s="629"/>
      <c r="H1518" s="630"/>
    </row>
    <row r="1519" spans="1:8" customFormat="1">
      <c r="A1519" s="642"/>
      <c r="B1519" s="626"/>
      <c r="C1519" s="627"/>
      <c r="D1519" s="627"/>
      <c r="E1519" s="628"/>
      <c r="F1519" s="113"/>
      <c r="G1519" s="629"/>
      <c r="H1519" s="630"/>
    </row>
    <row r="1520" spans="1:8" customFormat="1">
      <c r="A1520" s="631"/>
      <c r="B1520" s="626"/>
      <c r="C1520" s="627"/>
      <c r="D1520" s="627"/>
      <c r="E1520" s="628"/>
      <c r="F1520" s="115"/>
      <c r="G1520" s="629"/>
      <c r="H1520" s="630"/>
    </row>
    <row r="1521" spans="1:8" customFormat="1">
      <c r="A1521" s="636"/>
      <c r="B1521" s="626"/>
      <c r="C1521" s="637"/>
      <c r="D1521" s="637"/>
      <c r="E1521" s="638"/>
      <c r="F1521" s="115"/>
      <c r="G1521" s="639"/>
      <c r="H1521" s="640"/>
    </row>
    <row r="1522" spans="1:8" customFormat="1" ht="13" thickBot="1">
      <c r="A1522" s="321"/>
      <c r="B1522" s="469"/>
      <c r="C1522" s="469"/>
      <c r="D1522" s="469"/>
      <c r="E1522" s="469"/>
      <c r="F1522" s="551">
        <f>SUM(F1510:F1521)</f>
        <v>0</v>
      </c>
      <c r="G1522" s="469"/>
      <c r="H1522" s="469"/>
    </row>
    <row r="1523" spans="1:8" customFormat="1" ht="13" thickTop="1">
      <c r="A1523" s="514"/>
      <c r="B1523" s="514"/>
      <c r="C1523" s="514"/>
      <c r="D1523" s="514"/>
      <c r="E1523" s="514"/>
      <c r="F1523" s="514"/>
      <c r="G1523" s="514"/>
      <c r="H1523" s="515"/>
    </row>
    <row r="1524" spans="1:8" customFormat="1" ht="15.5">
      <c r="A1524" s="976" t="s">
        <v>512</v>
      </c>
      <c r="B1524" s="976"/>
      <c r="C1524" s="976"/>
      <c r="D1524" s="976"/>
      <c r="E1524" s="976"/>
      <c r="F1524" s="976"/>
      <c r="G1524" s="976"/>
      <c r="H1524" s="976"/>
    </row>
    <row r="1525" spans="1:8" customFormat="1" ht="13">
      <c r="A1525" s="977" t="s">
        <v>513</v>
      </c>
      <c r="B1525" s="977"/>
      <c r="C1525" s="977"/>
      <c r="D1525" s="977"/>
      <c r="E1525" s="977"/>
      <c r="F1525" s="977"/>
      <c r="G1525" s="977"/>
      <c r="H1525" s="977"/>
    </row>
    <row r="1526" spans="1:8" customFormat="1" ht="13">
      <c r="A1526" s="977" t="s">
        <v>514</v>
      </c>
      <c r="B1526" s="977"/>
      <c r="C1526" s="977"/>
      <c r="D1526" s="977"/>
      <c r="E1526" s="977"/>
      <c r="F1526" s="977"/>
      <c r="G1526" s="977"/>
      <c r="H1526" s="977"/>
    </row>
    <row r="1527" spans="1:8" customFormat="1" ht="13">
      <c r="A1527" s="595"/>
      <c r="B1527" s="595"/>
      <c r="C1527" s="595"/>
      <c r="D1527" s="595"/>
      <c r="E1527" s="595"/>
      <c r="F1527" s="595"/>
      <c r="G1527" s="595"/>
      <c r="H1527" s="595"/>
    </row>
    <row r="1528" spans="1:8" customFormat="1" ht="13">
      <c r="A1528" s="595"/>
      <c r="B1528" s="595"/>
      <c r="C1528" s="595"/>
      <c r="D1528" s="595"/>
      <c r="E1528" s="595"/>
      <c r="F1528" s="595"/>
      <c r="G1528" s="595"/>
      <c r="H1528" s="595"/>
    </row>
    <row r="1529" spans="1:8" customFormat="1" ht="13">
      <c r="A1529" s="595"/>
      <c r="B1529" s="595"/>
      <c r="C1529" s="595"/>
      <c r="D1529" s="595"/>
      <c r="E1529" s="595"/>
      <c r="F1529" s="595"/>
      <c r="G1529" s="595"/>
      <c r="H1529" s="595"/>
    </row>
    <row r="1530" spans="1:8" customFormat="1" ht="13.5" customHeight="1">
      <c r="A1530" s="595"/>
      <c r="B1530" s="595"/>
      <c r="C1530" s="595"/>
      <c r="D1530" s="595"/>
      <c r="E1530" s="595"/>
      <c r="F1530" s="595"/>
      <c r="G1530" s="595"/>
      <c r="H1530" s="595"/>
    </row>
    <row r="1531" spans="1:8" customFormat="1" ht="13.5" customHeight="1">
      <c r="A1531" s="595" t="s">
        <v>515</v>
      </c>
      <c r="B1531" s="595"/>
      <c r="C1531" s="595"/>
      <c r="D1531" s="595"/>
      <c r="E1531" s="595"/>
      <c r="F1531" s="595"/>
      <c r="G1531" s="595"/>
      <c r="H1531" s="595"/>
    </row>
    <row r="1532" spans="1:8" customFormat="1" ht="13">
      <c r="A1532" s="595"/>
      <c r="B1532" s="595"/>
      <c r="C1532" s="595"/>
      <c r="D1532" s="595"/>
      <c r="E1532" s="595"/>
      <c r="F1532" s="595"/>
      <c r="G1532" s="978"/>
      <c r="H1532" s="978"/>
    </row>
    <row r="1533" spans="1:8" customFormat="1" ht="13">
      <c r="A1533" s="597" t="s">
        <v>516</v>
      </c>
      <c r="B1533" s="597"/>
      <c r="C1533" s="597"/>
      <c r="D1533" s="597"/>
      <c r="E1533" s="597"/>
      <c r="F1533" s="597"/>
      <c r="G1533" s="597"/>
      <c r="H1533" s="598" t="s">
        <v>249</v>
      </c>
    </row>
    <row r="1534" spans="1:8" customFormat="1" ht="13">
      <c r="A1534" s="693"/>
      <c r="B1534" s="693"/>
      <c r="C1534" s="693"/>
      <c r="D1534" s="693"/>
      <c r="E1534" s="693"/>
      <c r="F1534" s="693"/>
      <c r="G1534" s="693"/>
      <c r="H1534" s="693"/>
    </row>
    <row r="1535" spans="1:8" customFormat="1" ht="13">
      <c r="A1535" s="597" t="s">
        <v>517</v>
      </c>
      <c r="B1535" s="597"/>
      <c r="C1535" s="597"/>
      <c r="D1535" s="597"/>
      <c r="E1535" s="597"/>
      <c r="F1535" s="597"/>
      <c r="G1535" s="599"/>
      <c r="H1535" s="597"/>
    </row>
    <row r="1536" spans="1:8" customFormat="1" ht="13">
      <c r="A1536" s="596"/>
      <c r="B1536" s="596"/>
      <c r="C1536" s="596"/>
      <c r="D1536" s="596"/>
      <c r="E1536" s="596"/>
      <c r="F1536" s="596"/>
      <c r="G1536" s="596"/>
      <c r="H1536" s="596"/>
    </row>
    <row r="1537" spans="1:8" customFormat="1" ht="13">
      <c r="A1537" s="644" t="s">
        <v>518</v>
      </c>
      <c r="B1537" s="596"/>
      <c r="C1537" s="596"/>
      <c r="D1537" s="596"/>
      <c r="E1537" s="596"/>
      <c r="F1537" s="596"/>
      <c r="G1537" s="596"/>
      <c r="H1537" s="596"/>
    </row>
    <row r="1538" spans="1:8" customFormat="1" ht="13">
      <c r="A1538" s="596"/>
      <c r="B1538" s="596"/>
      <c r="C1538" s="596"/>
      <c r="D1538" s="596"/>
      <c r="E1538" s="596"/>
      <c r="F1538" s="596"/>
      <c r="G1538" s="596"/>
      <c r="H1538" s="596"/>
    </row>
    <row r="1539" spans="1:8" customFormat="1" ht="13">
      <c r="A1539" s="596"/>
      <c r="B1539" s="596"/>
      <c r="C1539" s="596"/>
      <c r="D1539" s="596"/>
      <c r="E1539" s="596"/>
      <c r="F1539" s="596"/>
      <c r="G1539" s="596"/>
      <c r="H1539" s="596"/>
    </row>
    <row r="1540" spans="1:8" customFormat="1" ht="13">
      <c r="A1540" s="597" t="s">
        <v>519</v>
      </c>
      <c r="B1540" s="597"/>
      <c r="C1540" s="597"/>
      <c r="D1540" s="597"/>
      <c r="E1540" s="597"/>
      <c r="F1540" s="597"/>
      <c r="G1540" s="597"/>
      <c r="H1540" s="598" t="s">
        <v>249</v>
      </c>
    </row>
    <row r="1541" spans="1:8" customFormat="1" ht="13">
      <c r="A1541" s="847" t="s">
        <v>77</v>
      </c>
      <c r="B1541" s="369"/>
      <c r="C1541" s="369"/>
      <c r="D1541" s="369"/>
      <c r="E1541" s="369"/>
      <c r="F1541" s="369"/>
      <c r="G1541" s="369"/>
      <c r="H1541" s="147"/>
    </row>
    <row r="1542" spans="1:8" customFormat="1" ht="13">
      <c r="A1542" s="121" t="s">
        <v>495</v>
      </c>
      <c r="B1542" s="148"/>
      <c r="C1542" s="148"/>
      <c r="D1542" s="148"/>
      <c r="E1542" s="148"/>
      <c r="F1542" s="148"/>
      <c r="G1542" s="148"/>
      <c r="H1542" s="147"/>
    </row>
    <row r="1543" spans="1:8" customFormat="1" ht="13">
      <c r="A1543" s="148"/>
      <c r="B1543" s="148"/>
      <c r="C1543" s="148"/>
      <c r="D1543" s="148"/>
      <c r="E1543" s="148"/>
      <c r="F1543" s="148"/>
      <c r="G1543" s="148"/>
      <c r="H1543" s="52"/>
    </row>
    <row r="1544" spans="1:8" customFormat="1" ht="13">
      <c r="A1544" s="132" t="s">
        <v>262</v>
      </c>
      <c r="B1544" s="827">
        <f>+'Sch II OE FINAL'!F1544</f>
        <v>0</v>
      </c>
      <c r="C1544" s="828" t="s">
        <v>264</v>
      </c>
      <c r="D1544" s="812">
        <f>+'Sch II OE FINAL'!F1545</f>
        <v>0</v>
      </c>
      <c r="E1544" s="466" t="s">
        <v>265</v>
      </c>
      <c r="F1544" s="983">
        <f>+'Sch II OE FINAL'!L1545</f>
        <v>0</v>
      </c>
      <c r="G1544" s="984"/>
      <c r="H1544" s="621"/>
    </row>
    <row r="1545" spans="1:8" customFormat="1" ht="13">
      <c r="A1545" s="132" t="s">
        <v>496</v>
      </c>
      <c r="B1545" s="809">
        <f>+'Sch II OE FINAL'!H1548</f>
        <v>0</v>
      </c>
      <c r="C1545" s="829" t="s">
        <v>497</v>
      </c>
      <c r="D1545" s="809">
        <f>+'Sch II OE FINAL'!H1549</f>
        <v>0</v>
      </c>
      <c r="E1545" s="465" t="s">
        <v>498</v>
      </c>
      <c r="F1545" s="985">
        <f>+'SUD Units &amp; Cost Center Data'!G1546</f>
        <v>0</v>
      </c>
      <c r="G1545" s="985"/>
      <c r="H1545" s="621"/>
    </row>
    <row r="1546" spans="1:8" customFormat="1" ht="13">
      <c r="A1546" s="620" t="s">
        <v>263</v>
      </c>
      <c r="B1546" s="810">
        <f>+'Sch II OE FINAL'!L1544</f>
        <v>0</v>
      </c>
      <c r="C1546" s="828" t="s">
        <v>499</v>
      </c>
      <c r="D1546" s="811">
        <f>+AAR!E1551</f>
        <v>0</v>
      </c>
      <c r="E1546" s="467" t="s">
        <v>335</v>
      </c>
      <c r="F1546" s="984">
        <f>+'SUD Units &amp; Cost Center Data'!K1546</f>
        <v>0</v>
      </c>
      <c r="G1546" s="984"/>
      <c r="H1546" s="621"/>
    </row>
    <row r="1547" spans="1:8" customFormat="1" ht="13">
      <c r="A1547" s="620"/>
      <c r="B1547" s="430"/>
      <c r="C1547" s="430"/>
      <c r="D1547" s="430"/>
      <c r="E1547" s="430"/>
      <c r="F1547" s="430"/>
      <c r="G1547" s="430"/>
      <c r="H1547" s="1"/>
    </row>
    <row r="1548" spans="1:8" customFormat="1" ht="3.75" customHeight="1" thickBot="1">
      <c r="A1548" s="132"/>
      <c r="B1548" s="986"/>
      <c r="C1548" s="986"/>
      <c r="D1548" s="986"/>
      <c r="E1548" s="986"/>
      <c r="F1548" s="986"/>
      <c r="G1548" s="986"/>
      <c r="H1548" s="986"/>
    </row>
    <row r="1549" spans="1:8" customFormat="1" ht="13" hidden="1" thickBot="1">
      <c r="A1549" s="1"/>
      <c r="B1549" s="986"/>
      <c r="C1549" s="986"/>
      <c r="D1549" s="986"/>
      <c r="E1549" s="986"/>
      <c r="F1549" s="986"/>
      <c r="G1549" s="986"/>
      <c r="H1549" s="986"/>
    </row>
    <row r="1550" spans="1:8" customFormat="1" ht="13.5" hidden="1" thickBot="1">
      <c r="A1550" s="468"/>
      <c r="B1550" s="1"/>
      <c r="C1550" s="1"/>
      <c r="D1550" s="1"/>
      <c r="E1550" s="1"/>
      <c r="F1550" s="1"/>
      <c r="G1550" s="1"/>
      <c r="H1550" s="1"/>
    </row>
    <row r="1551" spans="1:8" customFormat="1" ht="13" thickTop="1">
      <c r="A1551" s="974" t="s">
        <v>500</v>
      </c>
      <c r="B1551" s="975"/>
      <c r="C1551" s="975"/>
      <c r="D1551" s="975"/>
      <c r="E1551" s="975"/>
      <c r="F1551" s="981" t="s">
        <v>520</v>
      </c>
      <c r="G1551" s="979" t="s">
        <v>502</v>
      </c>
      <c r="H1551" s="980"/>
    </row>
    <row r="1552" spans="1:8" customFormat="1">
      <c r="A1552" s="464" t="s">
        <v>503</v>
      </c>
      <c r="B1552" s="463" t="s">
        <v>504</v>
      </c>
      <c r="C1552" s="463" t="s">
        <v>505</v>
      </c>
      <c r="D1552" s="463" t="s">
        <v>506</v>
      </c>
      <c r="E1552" s="622" t="s">
        <v>507</v>
      </c>
      <c r="F1552" s="982"/>
      <c r="G1552" s="623" t="s">
        <v>508</v>
      </c>
      <c r="H1552" s="624" t="s">
        <v>509</v>
      </c>
    </row>
    <row r="1553" spans="1:8" customFormat="1">
      <c r="A1553" s="625"/>
      <c r="B1553" s="626"/>
      <c r="C1553" s="627"/>
      <c r="D1553" s="627"/>
      <c r="E1553" s="628"/>
      <c r="F1553" s="113"/>
      <c r="G1553" s="629"/>
      <c r="H1553" s="630"/>
    </row>
    <row r="1554" spans="1:8" customFormat="1">
      <c r="A1554" s="631"/>
      <c r="B1554" s="626"/>
      <c r="C1554" s="627"/>
      <c r="D1554" s="627"/>
      <c r="E1554" s="628"/>
      <c r="F1554" s="115"/>
      <c r="G1554" s="629"/>
      <c r="H1554" s="630"/>
    </row>
    <row r="1555" spans="1:8" customFormat="1">
      <c r="A1555" s="631"/>
      <c r="B1555" s="626"/>
      <c r="C1555" s="627"/>
      <c r="D1555" s="627"/>
      <c r="E1555" s="628"/>
      <c r="F1555" s="115"/>
      <c r="G1555" s="629"/>
      <c r="H1555" s="630"/>
    </row>
    <row r="1556" spans="1:8" customFormat="1">
      <c r="A1556" s="631"/>
      <c r="B1556" s="626"/>
      <c r="C1556" s="627"/>
      <c r="D1556" s="627"/>
      <c r="E1556" s="628"/>
      <c r="F1556" s="115"/>
      <c r="G1556" s="629"/>
      <c r="H1556" s="630"/>
    </row>
    <row r="1557" spans="1:8" customFormat="1">
      <c r="A1557" s="631"/>
      <c r="B1557" s="626"/>
      <c r="C1557" s="627"/>
      <c r="D1557" s="627"/>
      <c r="E1557" s="628"/>
      <c r="F1557" s="115"/>
      <c r="G1557" s="629"/>
      <c r="H1557" s="630"/>
    </row>
    <row r="1558" spans="1:8" customFormat="1">
      <c r="A1558" s="631"/>
      <c r="B1558" s="626"/>
      <c r="C1558" s="632"/>
      <c r="D1558" s="632"/>
      <c r="E1558" s="633"/>
      <c r="F1558" s="115"/>
      <c r="G1558" s="634"/>
      <c r="H1558" s="635"/>
    </row>
    <row r="1559" spans="1:8" customFormat="1">
      <c r="A1559" s="631"/>
      <c r="B1559" s="626"/>
      <c r="C1559" s="632"/>
      <c r="D1559" s="632"/>
      <c r="E1559" s="633"/>
      <c r="F1559" s="115"/>
      <c r="G1559" s="634"/>
      <c r="H1559" s="635"/>
    </row>
    <row r="1560" spans="1:8" customFormat="1">
      <c r="A1560" s="631"/>
      <c r="B1560" s="626"/>
      <c r="C1560" s="627"/>
      <c r="D1560" s="627"/>
      <c r="E1560" s="628"/>
      <c r="F1560" s="115"/>
      <c r="G1560" s="629"/>
      <c r="H1560" s="630"/>
    </row>
    <row r="1561" spans="1:8" customFormat="1">
      <c r="A1561" s="636"/>
      <c r="B1561" s="626"/>
      <c r="C1561" s="637"/>
      <c r="D1561" s="637"/>
      <c r="E1561" s="638"/>
      <c r="F1561" s="115"/>
      <c r="G1561" s="639"/>
      <c r="H1561" s="640"/>
    </row>
    <row r="1562" spans="1:8" customFormat="1" ht="13" thickBot="1">
      <c r="A1562" s="321"/>
      <c r="B1562" s="469"/>
      <c r="C1562" s="469"/>
      <c r="D1562" s="469"/>
      <c r="E1562" s="469"/>
      <c r="F1562" s="551"/>
      <c r="G1562" s="469"/>
      <c r="H1562" s="469"/>
    </row>
    <row r="1563" spans="1:8" customFormat="1" ht="13" thickTop="1">
      <c r="A1563" s="974" t="s">
        <v>510</v>
      </c>
      <c r="B1563" s="975"/>
      <c r="C1563" s="975"/>
      <c r="D1563" s="975"/>
      <c r="E1563" s="975"/>
      <c r="F1563" s="981" t="s">
        <v>520</v>
      </c>
      <c r="G1563" s="979" t="s">
        <v>502</v>
      </c>
      <c r="H1563" s="980"/>
    </row>
    <row r="1564" spans="1:8" customFormat="1" ht="25.5" customHeight="1">
      <c r="A1564" s="464" t="s">
        <v>503</v>
      </c>
      <c r="B1564" s="463" t="s">
        <v>504</v>
      </c>
      <c r="C1564" s="463" t="s">
        <v>505</v>
      </c>
      <c r="D1564" s="463" t="s">
        <v>506</v>
      </c>
      <c r="E1564" s="622" t="s">
        <v>507</v>
      </c>
      <c r="F1564" s="982"/>
      <c r="G1564" s="623" t="s">
        <v>508</v>
      </c>
      <c r="H1564" s="624" t="s">
        <v>509</v>
      </c>
    </row>
    <row r="1565" spans="1:8" customFormat="1">
      <c r="A1565" s="625"/>
      <c r="B1565" s="641"/>
      <c r="C1565" s="627"/>
      <c r="D1565" s="627"/>
      <c r="E1565" s="628"/>
      <c r="F1565" s="113"/>
      <c r="G1565" s="629"/>
      <c r="H1565" s="630"/>
    </row>
    <row r="1566" spans="1:8" customFormat="1">
      <c r="A1566" s="642"/>
      <c r="B1566" s="626"/>
      <c r="C1566" s="627"/>
      <c r="D1566" s="627"/>
      <c r="E1566" s="628"/>
      <c r="F1566" s="113"/>
      <c r="G1566" s="629"/>
      <c r="H1566" s="630"/>
    </row>
    <row r="1567" spans="1:8" customFormat="1">
      <c r="A1567" s="642"/>
      <c r="B1567" s="626"/>
      <c r="C1567" s="627"/>
      <c r="D1567" s="627"/>
      <c r="E1567" s="628"/>
      <c r="F1567" s="113"/>
      <c r="G1567" s="629"/>
      <c r="H1567" s="630"/>
    </row>
    <row r="1568" spans="1:8" customFormat="1">
      <c r="A1568" s="642"/>
      <c r="B1568" s="626"/>
      <c r="C1568" s="627"/>
      <c r="D1568" s="627"/>
      <c r="E1568" s="628"/>
      <c r="F1568" s="113"/>
      <c r="G1568" s="629"/>
      <c r="H1568" s="630"/>
    </row>
    <row r="1569" spans="1:8" customFormat="1">
      <c r="A1569" s="642"/>
      <c r="B1569" s="626"/>
      <c r="C1569" s="627"/>
      <c r="D1569" s="627"/>
      <c r="E1569" s="628"/>
      <c r="F1569" s="113"/>
      <c r="G1569" s="629"/>
      <c r="H1569" s="630"/>
    </row>
    <row r="1570" spans="1:8" customFormat="1">
      <c r="A1570" s="642"/>
      <c r="B1570" s="626"/>
      <c r="C1570" s="627"/>
      <c r="D1570" s="627"/>
      <c r="E1570" s="628"/>
      <c r="F1570" s="113"/>
      <c r="G1570" s="629"/>
      <c r="H1570" s="630"/>
    </row>
    <row r="1571" spans="1:8" customFormat="1">
      <c r="A1571" s="643"/>
      <c r="B1571" s="627"/>
      <c r="C1571" s="627"/>
      <c r="D1571" s="627"/>
      <c r="E1571" s="628"/>
      <c r="F1571" s="113"/>
      <c r="G1571" s="629"/>
      <c r="H1571" s="630"/>
    </row>
    <row r="1572" spans="1:8" customFormat="1">
      <c r="A1572" s="643"/>
      <c r="B1572" s="632"/>
      <c r="C1572" s="627"/>
      <c r="D1572" s="627"/>
      <c r="E1572" s="628"/>
      <c r="F1572" s="113"/>
      <c r="G1572" s="629"/>
      <c r="H1572" s="630"/>
    </row>
    <row r="1573" spans="1:8" customFormat="1">
      <c r="A1573" s="642"/>
      <c r="B1573" s="626"/>
      <c r="C1573" s="627"/>
      <c r="D1573" s="627"/>
      <c r="E1573" s="628"/>
      <c r="F1573" s="113"/>
      <c r="G1573" s="629"/>
      <c r="H1573" s="630"/>
    </row>
    <row r="1574" spans="1:8" customFormat="1">
      <c r="A1574" s="642"/>
      <c r="B1574" s="626"/>
      <c r="C1574" s="627"/>
      <c r="D1574" s="627"/>
      <c r="E1574" s="628"/>
      <c r="F1574" s="113"/>
      <c r="G1574" s="629"/>
      <c r="H1574" s="630"/>
    </row>
    <row r="1575" spans="1:8" customFormat="1">
      <c r="A1575" s="631"/>
      <c r="B1575" s="626"/>
      <c r="C1575" s="627"/>
      <c r="D1575" s="627"/>
      <c r="E1575" s="628"/>
      <c r="F1575" s="115"/>
      <c r="G1575" s="629"/>
      <c r="H1575" s="630"/>
    </row>
    <row r="1576" spans="1:8" customFormat="1">
      <c r="A1576" s="636"/>
      <c r="B1576" s="626"/>
      <c r="C1576" s="637"/>
      <c r="D1576" s="637"/>
      <c r="E1576" s="638"/>
      <c r="F1576" s="115"/>
      <c r="G1576" s="639"/>
      <c r="H1576" s="640"/>
    </row>
    <row r="1577" spans="1:8" customFormat="1" ht="13" thickBot="1">
      <c r="A1577" s="321"/>
      <c r="B1577" s="469"/>
      <c r="C1577" s="469"/>
      <c r="D1577" s="469"/>
      <c r="E1577" s="469"/>
      <c r="F1577" s="551">
        <f>SUM(F1565:F1576)</f>
        <v>0</v>
      </c>
      <c r="G1577" s="469"/>
      <c r="H1577" s="469"/>
    </row>
    <row r="1578" spans="1:8" customFormat="1" ht="13" thickTop="1">
      <c r="A1578" s="514"/>
      <c r="B1578" s="514"/>
      <c r="C1578" s="514"/>
      <c r="D1578" s="514"/>
      <c r="E1578" s="514"/>
      <c r="F1578" s="514"/>
      <c r="G1578" s="514"/>
      <c r="H1578" s="515"/>
    </row>
    <row r="1579" spans="1:8" customFormat="1" ht="15.5">
      <c r="A1579" s="976" t="s">
        <v>512</v>
      </c>
      <c r="B1579" s="976"/>
      <c r="C1579" s="976"/>
      <c r="D1579" s="976"/>
      <c r="E1579" s="976"/>
      <c r="F1579" s="976"/>
      <c r="G1579" s="976"/>
      <c r="H1579" s="976"/>
    </row>
    <row r="1580" spans="1:8" customFormat="1" ht="13">
      <c r="A1580" s="977" t="s">
        <v>513</v>
      </c>
      <c r="B1580" s="977"/>
      <c r="C1580" s="977"/>
      <c r="D1580" s="977"/>
      <c r="E1580" s="977"/>
      <c r="F1580" s="977"/>
      <c r="G1580" s="977"/>
      <c r="H1580" s="977"/>
    </row>
    <row r="1581" spans="1:8" customFormat="1" ht="13">
      <c r="A1581" s="977" t="s">
        <v>514</v>
      </c>
      <c r="B1581" s="977"/>
      <c r="C1581" s="977"/>
      <c r="D1581" s="977"/>
      <c r="E1581" s="977"/>
      <c r="F1581" s="977"/>
      <c r="G1581" s="977"/>
      <c r="H1581" s="977"/>
    </row>
    <row r="1582" spans="1:8" customFormat="1" ht="13">
      <c r="A1582" s="595"/>
      <c r="B1582" s="595"/>
      <c r="C1582" s="595"/>
      <c r="D1582" s="595"/>
      <c r="E1582" s="595"/>
      <c r="F1582" s="595"/>
      <c r="G1582" s="595"/>
      <c r="H1582" s="595"/>
    </row>
    <row r="1583" spans="1:8" customFormat="1" ht="13">
      <c r="A1583" s="595"/>
      <c r="B1583" s="595"/>
      <c r="C1583" s="595"/>
      <c r="D1583" s="595"/>
      <c r="E1583" s="595"/>
      <c r="F1583" s="595"/>
      <c r="G1583" s="595"/>
      <c r="H1583" s="595"/>
    </row>
    <row r="1584" spans="1:8" customFormat="1" ht="13">
      <c r="A1584" s="595"/>
      <c r="B1584" s="595"/>
      <c r="C1584" s="595"/>
      <c r="D1584" s="595"/>
      <c r="E1584" s="595"/>
      <c r="F1584" s="595"/>
      <c r="G1584" s="595"/>
      <c r="H1584" s="595"/>
    </row>
    <row r="1585" spans="1:8" customFormat="1" ht="13.5" customHeight="1">
      <c r="A1585" s="595"/>
      <c r="B1585" s="595"/>
      <c r="C1585" s="595"/>
      <c r="D1585" s="595"/>
      <c r="E1585" s="595"/>
      <c r="F1585" s="595"/>
      <c r="G1585" s="595"/>
      <c r="H1585" s="595"/>
    </row>
    <row r="1586" spans="1:8" customFormat="1" ht="13.5" customHeight="1">
      <c r="A1586" s="595" t="s">
        <v>515</v>
      </c>
      <c r="B1586" s="595"/>
      <c r="C1586" s="595"/>
      <c r="D1586" s="595"/>
      <c r="E1586" s="595"/>
      <c r="F1586" s="595"/>
      <c r="G1586" s="595"/>
      <c r="H1586" s="595"/>
    </row>
    <row r="1587" spans="1:8" customFormat="1" ht="13">
      <c r="A1587" s="595"/>
      <c r="B1587" s="595"/>
      <c r="C1587" s="595"/>
      <c r="D1587" s="595"/>
      <c r="E1587" s="595"/>
      <c r="F1587" s="595"/>
      <c r="G1587" s="978"/>
      <c r="H1587" s="978"/>
    </row>
    <row r="1588" spans="1:8" customFormat="1" ht="13">
      <c r="A1588" s="597" t="s">
        <v>516</v>
      </c>
      <c r="B1588" s="597"/>
      <c r="C1588" s="597"/>
      <c r="D1588" s="597"/>
      <c r="E1588" s="597"/>
      <c r="F1588" s="597"/>
      <c r="G1588" s="597"/>
      <c r="H1588" s="598" t="s">
        <v>249</v>
      </c>
    </row>
    <row r="1589" spans="1:8" customFormat="1" ht="13">
      <c r="A1589" s="693"/>
      <c r="B1589" s="693"/>
      <c r="C1589" s="693"/>
      <c r="D1589" s="693"/>
      <c r="E1589" s="693"/>
      <c r="F1589" s="693"/>
      <c r="G1589" s="693"/>
      <c r="H1589" s="693"/>
    </row>
    <row r="1590" spans="1:8" customFormat="1" ht="13">
      <c r="A1590" s="597" t="s">
        <v>517</v>
      </c>
      <c r="B1590" s="597"/>
      <c r="C1590" s="597"/>
      <c r="D1590" s="597"/>
      <c r="E1590" s="597"/>
      <c r="F1590" s="597"/>
      <c r="G1590" s="599"/>
      <c r="H1590" s="597"/>
    </row>
    <row r="1591" spans="1:8" customFormat="1" ht="13">
      <c r="A1591" s="596"/>
      <c r="B1591" s="596"/>
      <c r="C1591" s="596"/>
      <c r="D1591" s="596"/>
      <c r="E1591" s="596"/>
      <c r="F1591" s="596"/>
      <c r="G1591" s="596"/>
      <c r="H1591" s="596"/>
    </row>
    <row r="1592" spans="1:8" customFormat="1" ht="13">
      <c r="A1592" s="644" t="s">
        <v>518</v>
      </c>
      <c r="B1592" s="596"/>
      <c r="C1592" s="596"/>
      <c r="D1592" s="596"/>
      <c r="E1592" s="596"/>
      <c r="F1592" s="596"/>
      <c r="G1592" s="596"/>
      <c r="H1592" s="596"/>
    </row>
    <row r="1593" spans="1:8" customFormat="1" ht="13">
      <c r="A1593" s="596"/>
      <c r="B1593" s="596"/>
      <c r="C1593" s="596"/>
      <c r="D1593" s="596"/>
      <c r="E1593" s="596"/>
      <c r="F1593" s="596"/>
      <c r="G1593" s="596"/>
      <c r="H1593" s="596"/>
    </row>
    <row r="1594" spans="1:8" customFormat="1" ht="13">
      <c r="A1594" s="596"/>
      <c r="B1594" s="596"/>
      <c r="C1594" s="596"/>
      <c r="D1594" s="596"/>
      <c r="E1594" s="596"/>
      <c r="F1594" s="596"/>
      <c r="G1594" s="596"/>
      <c r="H1594" s="596"/>
    </row>
    <row r="1595" spans="1:8" customFormat="1" ht="13">
      <c r="A1595" s="597" t="s">
        <v>519</v>
      </c>
      <c r="B1595" s="597"/>
      <c r="C1595" s="597"/>
      <c r="D1595" s="597"/>
      <c r="E1595" s="597"/>
      <c r="F1595" s="597"/>
      <c r="G1595" s="597"/>
      <c r="H1595" s="598" t="s">
        <v>249</v>
      </c>
    </row>
    <row r="1596" spans="1:8" customFormat="1" ht="13">
      <c r="A1596" s="847" t="s">
        <v>77</v>
      </c>
      <c r="B1596" s="369"/>
      <c r="C1596" s="369"/>
      <c r="D1596" s="369"/>
      <c r="E1596" s="369"/>
      <c r="F1596" s="369"/>
      <c r="G1596" s="369"/>
      <c r="H1596" s="147"/>
    </row>
    <row r="1597" spans="1:8" customFormat="1" ht="13">
      <c r="A1597" s="121" t="s">
        <v>495</v>
      </c>
      <c r="B1597" s="148"/>
      <c r="C1597" s="148"/>
      <c r="D1597" s="148"/>
      <c r="E1597" s="148"/>
      <c r="F1597" s="148"/>
      <c r="G1597" s="148"/>
      <c r="H1597" s="147"/>
    </row>
    <row r="1598" spans="1:8" customFormat="1" ht="13">
      <c r="A1598" s="148"/>
      <c r="B1598" s="148"/>
      <c r="C1598" s="148"/>
      <c r="D1598" s="148"/>
      <c r="E1598" s="148"/>
      <c r="F1598" s="148"/>
      <c r="G1598" s="148"/>
      <c r="H1598" s="52"/>
    </row>
    <row r="1599" spans="1:8" customFormat="1" ht="13">
      <c r="A1599" s="132" t="s">
        <v>262</v>
      </c>
      <c r="B1599" s="827">
        <f>+'Sch II OE FINAL'!F1599</f>
        <v>0</v>
      </c>
      <c r="C1599" s="828" t="s">
        <v>264</v>
      </c>
      <c r="D1599" s="812">
        <f>+'Sch II OE FINAL'!F1600</f>
        <v>0</v>
      </c>
      <c r="E1599" s="466" t="s">
        <v>265</v>
      </c>
      <c r="F1599" s="983">
        <f>+'Sch II OE FINAL'!L1600</f>
        <v>0</v>
      </c>
      <c r="G1599" s="984"/>
      <c r="H1599" s="621"/>
    </row>
    <row r="1600" spans="1:8" customFormat="1" ht="13">
      <c r="A1600" s="132" t="s">
        <v>496</v>
      </c>
      <c r="B1600" s="809">
        <f>+'Sch II OE FINAL'!H1603</f>
        <v>0</v>
      </c>
      <c r="C1600" s="829" t="s">
        <v>497</v>
      </c>
      <c r="D1600" s="809">
        <f>+'Sch II OE FINAL'!H1604</f>
        <v>0</v>
      </c>
      <c r="E1600" s="465" t="s">
        <v>498</v>
      </c>
      <c r="F1600" s="985">
        <f>+'SUD Units &amp; Cost Center Data'!G1601</f>
        <v>0</v>
      </c>
      <c r="G1600" s="985"/>
      <c r="H1600" s="621"/>
    </row>
    <row r="1601" spans="1:8" customFormat="1" ht="13">
      <c r="A1601" s="620" t="s">
        <v>263</v>
      </c>
      <c r="B1601" s="810">
        <f>+'Sch II OE FINAL'!L1599</f>
        <v>0</v>
      </c>
      <c r="C1601" s="828" t="s">
        <v>499</v>
      </c>
      <c r="D1601" s="811">
        <f>+AAR!E1606</f>
        <v>0</v>
      </c>
      <c r="E1601" s="467" t="s">
        <v>335</v>
      </c>
      <c r="F1601" s="984">
        <f>+'SUD Units &amp; Cost Center Data'!K1601</f>
        <v>0</v>
      </c>
      <c r="G1601" s="984"/>
      <c r="H1601" s="621"/>
    </row>
    <row r="1602" spans="1:8" customFormat="1" ht="13">
      <c r="A1602" s="620"/>
      <c r="B1602" s="430"/>
      <c r="C1602" s="430"/>
      <c r="D1602" s="430"/>
      <c r="E1602" s="430"/>
      <c r="F1602" s="430"/>
      <c r="G1602" s="430"/>
      <c r="H1602" s="1"/>
    </row>
    <row r="1603" spans="1:8" customFormat="1" ht="3.75" customHeight="1" thickBot="1">
      <c r="A1603" s="132"/>
      <c r="B1603" s="986"/>
      <c r="C1603" s="986"/>
      <c r="D1603" s="986"/>
      <c r="E1603" s="986"/>
      <c r="F1603" s="986"/>
      <c r="G1603" s="986"/>
      <c r="H1603" s="986"/>
    </row>
    <row r="1604" spans="1:8" customFormat="1" ht="13" hidden="1" thickBot="1">
      <c r="A1604" s="1"/>
      <c r="B1604" s="986"/>
      <c r="C1604" s="986"/>
      <c r="D1604" s="986"/>
      <c r="E1604" s="986"/>
      <c r="F1604" s="986"/>
      <c r="G1604" s="986"/>
      <c r="H1604" s="986"/>
    </row>
    <row r="1605" spans="1:8" customFormat="1" ht="13.5" hidden="1" thickBot="1">
      <c r="A1605" s="468"/>
      <c r="B1605" s="1"/>
      <c r="C1605" s="1"/>
      <c r="D1605" s="1"/>
      <c r="E1605" s="1"/>
      <c r="F1605" s="1"/>
      <c r="G1605" s="1"/>
      <c r="H1605" s="1"/>
    </row>
    <row r="1606" spans="1:8" customFormat="1" ht="13" thickTop="1">
      <c r="A1606" s="974" t="s">
        <v>500</v>
      </c>
      <c r="B1606" s="975"/>
      <c r="C1606" s="975"/>
      <c r="D1606" s="975"/>
      <c r="E1606" s="975"/>
      <c r="F1606" s="981" t="s">
        <v>520</v>
      </c>
      <c r="G1606" s="979" t="s">
        <v>502</v>
      </c>
      <c r="H1606" s="980"/>
    </row>
    <row r="1607" spans="1:8" customFormat="1">
      <c r="A1607" s="464" t="s">
        <v>503</v>
      </c>
      <c r="B1607" s="463" t="s">
        <v>504</v>
      </c>
      <c r="C1607" s="463" t="s">
        <v>505</v>
      </c>
      <c r="D1607" s="463" t="s">
        <v>506</v>
      </c>
      <c r="E1607" s="622" t="s">
        <v>507</v>
      </c>
      <c r="F1607" s="982"/>
      <c r="G1607" s="623" t="s">
        <v>508</v>
      </c>
      <c r="H1607" s="624" t="s">
        <v>509</v>
      </c>
    </row>
    <row r="1608" spans="1:8" customFormat="1">
      <c r="A1608" s="625"/>
      <c r="B1608" s="626"/>
      <c r="C1608" s="627"/>
      <c r="D1608" s="627"/>
      <c r="E1608" s="628"/>
      <c r="F1608" s="113"/>
      <c r="G1608" s="629"/>
      <c r="H1608" s="630"/>
    </row>
    <row r="1609" spans="1:8" customFormat="1">
      <c r="A1609" s="631"/>
      <c r="B1609" s="626"/>
      <c r="C1609" s="627"/>
      <c r="D1609" s="627"/>
      <c r="E1609" s="628"/>
      <c r="F1609" s="115"/>
      <c r="G1609" s="629"/>
      <c r="H1609" s="630"/>
    </row>
    <row r="1610" spans="1:8" customFormat="1">
      <c r="A1610" s="631"/>
      <c r="B1610" s="626"/>
      <c r="C1610" s="627"/>
      <c r="D1610" s="627"/>
      <c r="E1610" s="628"/>
      <c r="F1610" s="115"/>
      <c r="G1610" s="629"/>
      <c r="H1610" s="630"/>
    </row>
    <row r="1611" spans="1:8" customFormat="1">
      <c r="A1611" s="631"/>
      <c r="B1611" s="626"/>
      <c r="C1611" s="627"/>
      <c r="D1611" s="627"/>
      <c r="E1611" s="628"/>
      <c r="F1611" s="115"/>
      <c r="G1611" s="629"/>
      <c r="H1611" s="630"/>
    </row>
    <row r="1612" spans="1:8" customFormat="1">
      <c r="A1612" s="631"/>
      <c r="B1612" s="626"/>
      <c r="C1612" s="627"/>
      <c r="D1612" s="627"/>
      <c r="E1612" s="628"/>
      <c r="F1612" s="115"/>
      <c r="G1612" s="629"/>
      <c r="H1612" s="630"/>
    </row>
    <row r="1613" spans="1:8" customFormat="1">
      <c r="A1613" s="631"/>
      <c r="B1613" s="626"/>
      <c r="C1613" s="632"/>
      <c r="D1613" s="632"/>
      <c r="E1613" s="633"/>
      <c r="F1613" s="115"/>
      <c r="G1613" s="634"/>
      <c r="H1613" s="635"/>
    </row>
    <row r="1614" spans="1:8" customFormat="1">
      <c r="A1614" s="631"/>
      <c r="B1614" s="626"/>
      <c r="C1614" s="632"/>
      <c r="D1614" s="632"/>
      <c r="E1614" s="633"/>
      <c r="F1614" s="115"/>
      <c r="G1614" s="634"/>
      <c r="H1614" s="635"/>
    </row>
    <row r="1615" spans="1:8" customFormat="1">
      <c r="A1615" s="631"/>
      <c r="B1615" s="626"/>
      <c r="C1615" s="627"/>
      <c r="D1615" s="627"/>
      <c r="E1615" s="628"/>
      <c r="F1615" s="115"/>
      <c r="G1615" s="629"/>
      <c r="H1615" s="630"/>
    </row>
    <row r="1616" spans="1:8" customFormat="1">
      <c r="A1616" s="636"/>
      <c r="B1616" s="626"/>
      <c r="C1616" s="637"/>
      <c r="D1616" s="637"/>
      <c r="E1616" s="638"/>
      <c r="F1616" s="115"/>
      <c r="G1616" s="639"/>
      <c r="H1616" s="640"/>
    </row>
    <row r="1617" spans="1:8" customFormat="1" ht="13" thickBot="1">
      <c r="A1617" s="321"/>
      <c r="B1617" s="469"/>
      <c r="C1617" s="469"/>
      <c r="D1617" s="469"/>
      <c r="E1617" s="469"/>
      <c r="F1617" s="551"/>
      <c r="G1617" s="469"/>
      <c r="H1617" s="469"/>
    </row>
    <row r="1618" spans="1:8" customFormat="1" ht="13" thickTop="1">
      <c r="A1618" s="974" t="s">
        <v>510</v>
      </c>
      <c r="B1618" s="975"/>
      <c r="C1618" s="975"/>
      <c r="D1618" s="975"/>
      <c r="E1618" s="975"/>
      <c r="F1618" s="981" t="s">
        <v>520</v>
      </c>
      <c r="G1618" s="979" t="s">
        <v>502</v>
      </c>
      <c r="H1618" s="980"/>
    </row>
    <row r="1619" spans="1:8" customFormat="1" ht="25.5" customHeight="1">
      <c r="A1619" s="464" t="s">
        <v>503</v>
      </c>
      <c r="B1619" s="463" t="s">
        <v>504</v>
      </c>
      <c r="C1619" s="463" t="s">
        <v>505</v>
      </c>
      <c r="D1619" s="463" t="s">
        <v>506</v>
      </c>
      <c r="E1619" s="622" t="s">
        <v>507</v>
      </c>
      <c r="F1619" s="982"/>
      <c r="G1619" s="623" t="s">
        <v>508</v>
      </c>
      <c r="H1619" s="624" t="s">
        <v>509</v>
      </c>
    </row>
    <row r="1620" spans="1:8" customFormat="1">
      <c r="A1620" s="625"/>
      <c r="B1620" s="641"/>
      <c r="C1620" s="627"/>
      <c r="D1620" s="627"/>
      <c r="E1620" s="628"/>
      <c r="F1620" s="113"/>
      <c r="G1620" s="629"/>
      <c r="H1620" s="630"/>
    </row>
    <row r="1621" spans="1:8" customFormat="1">
      <c r="A1621" s="642"/>
      <c r="B1621" s="626"/>
      <c r="C1621" s="627"/>
      <c r="D1621" s="627"/>
      <c r="E1621" s="628"/>
      <c r="F1621" s="113"/>
      <c r="G1621" s="629"/>
      <c r="H1621" s="630"/>
    </row>
    <row r="1622" spans="1:8" customFormat="1">
      <c r="A1622" s="642"/>
      <c r="B1622" s="626"/>
      <c r="C1622" s="627"/>
      <c r="D1622" s="627"/>
      <c r="E1622" s="628"/>
      <c r="F1622" s="113"/>
      <c r="G1622" s="629"/>
      <c r="H1622" s="630"/>
    </row>
    <row r="1623" spans="1:8" customFormat="1">
      <c r="A1623" s="642"/>
      <c r="B1623" s="626"/>
      <c r="C1623" s="627"/>
      <c r="D1623" s="627"/>
      <c r="E1623" s="628"/>
      <c r="F1623" s="113"/>
      <c r="G1623" s="629"/>
      <c r="H1623" s="630"/>
    </row>
    <row r="1624" spans="1:8" customFormat="1">
      <c r="A1624" s="642"/>
      <c r="B1624" s="626"/>
      <c r="C1624" s="627"/>
      <c r="D1624" s="627"/>
      <c r="E1624" s="628"/>
      <c r="F1624" s="113"/>
      <c r="G1624" s="629"/>
      <c r="H1624" s="630"/>
    </row>
    <row r="1625" spans="1:8" customFormat="1">
      <c r="A1625" s="642"/>
      <c r="B1625" s="626"/>
      <c r="C1625" s="627"/>
      <c r="D1625" s="627"/>
      <c r="E1625" s="628"/>
      <c r="F1625" s="113"/>
      <c r="G1625" s="629"/>
      <c r="H1625" s="630"/>
    </row>
    <row r="1626" spans="1:8" customFormat="1">
      <c r="A1626" s="643"/>
      <c r="B1626" s="627"/>
      <c r="C1626" s="627"/>
      <c r="D1626" s="627"/>
      <c r="E1626" s="628"/>
      <c r="F1626" s="113"/>
      <c r="G1626" s="629"/>
      <c r="H1626" s="630"/>
    </row>
    <row r="1627" spans="1:8" customFormat="1">
      <c r="A1627" s="643"/>
      <c r="B1627" s="632"/>
      <c r="C1627" s="627"/>
      <c r="D1627" s="627"/>
      <c r="E1627" s="628"/>
      <c r="F1627" s="113"/>
      <c r="G1627" s="629"/>
      <c r="H1627" s="630"/>
    </row>
    <row r="1628" spans="1:8" customFormat="1">
      <c r="A1628" s="642"/>
      <c r="B1628" s="626"/>
      <c r="C1628" s="627"/>
      <c r="D1628" s="627"/>
      <c r="E1628" s="628"/>
      <c r="F1628" s="113"/>
      <c r="G1628" s="629"/>
      <c r="H1628" s="630"/>
    </row>
    <row r="1629" spans="1:8" customFormat="1">
      <c r="A1629" s="642"/>
      <c r="B1629" s="626"/>
      <c r="C1629" s="627"/>
      <c r="D1629" s="627"/>
      <c r="E1629" s="628"/>
      <c r="F1629" s="113"/>
      <c r="G1629" s="629"/>
      <c r="H1629" s="630"/>
    </row>
    <row r="1630" spans="1:8" customFormat="1">
      <c r="A1630" s="631"/>
      <c r="B1630" s="626"/>
      <c r="C1630" s="627"/>
      <c r="D1630" s="627"/>
      <c r="E1630" s="628"/>
      <c r="F1630" s="115"/>
      <c r="G1630" s="629"/>
      <c r="H1630" s="630"/>
    </row>
    <row r="1631" spans="1:8" customFormat="1">
      <c r="A1631" s="636"/>
      <c r="B1631" s="626"/>
      <c r="C1631" s="637"/>
      <c r="D1631" s="637"/>
      <c r="E1631" s="638"/>
      <c r="F1631" s="115"/>
      <c r="G1631" s="639"/>
      <c r="H1631" s="640"/>
    </row>
    <row r="1632" spans="1:8" customFormat="1" ht="13" thickBot="1">
      <c r="A1632" s="321"/>
      <c r="B1632" s="469"/>
      <c r="C1632" s="469"/>
      <c r="D1632" s="469"/>
      <c r="E1632" s="469"/>
      <c r="F1632" s="551">
        <f>SUM(F1620:F1631)</f>
        <v>0</v>
      </c>
      <c r="G1632" s="469"/>
      <c r="H1632" s="469"/>
    </row>
    <row r="1633" spans="1:8" customFormat="1" ht="13" thickTop="1">
      <c r="A1633" s="514"/>
      <c r="B1633" s="514"/>
      <c r="C1633" s="514"/>
      <c r="D1633" s="514"/>
      <c r="E1633" s="514"/>
      <c r="F1633" s="514"/>
      <c r="G1633" s="514"/>
      <c r="H1633" s="515"/>
    </row>
    <row r="1634" spans="1:8" customFormat="1" ht="15.5">
      <c r="A1634" s="976" t="s">
        <v>512</v>
      </c>
      <c r="B1634" s="976"/>
      <c r="C1634" s="976"/>
      <c r="D1634" s="976"/>
      <c r="E1634" s="976"/>
      <c r="F1634" s="976"/>
      <c r="G1634" s="976"/>
      <c r="H1634" s="976"/>
    </row>
    <row r="1635" spans="1:8" customFormat="1" ht="13">
      <c r="A1635" s="977" t="s">
        <v>513</v>
      </c>
      <c r="B1635" s="977"/>
      <c r="C1635" s="977"/>
      <c r="D1635" s="977"/>
      <c r="E1635" s="977"/>
      <c r="F1635" s="977"/>
      <c r="G1635" s="977"/>
      <c r="H1635" s="977"/>
    </row>
    <row r="1636" spans="1:8" customFormat="1" ht="13">
      <c r="A1636" s="977" t="s">
        <v>514</v>
      </c>
      <c r="B1636" s="977"/>
      <c r="C1636" s="977"/>
      <c r="D1636" s="977"/>
      <c r="E1636" s="977"/>
      <c r="F1636" s="977"/>
      <c r="G1636" s="977"/>
      <c r="H1636" s="977"/>
    </row>
    <row r="1637" spans="1:8" customFormat="1" ht="13">
      <c r="A1637" s="595"/>
      <c r="B1637" s="595"/>
      <c r="C1637" s="595"/>
      <c r="D1637" s="595"/>
      <c r="E1637" s="595"/>
      <c r="F1637" s="595"/>
      <c r="G1637" s="595"/>
      <c r="H1637" s="595"/>
    </row>
    <row r="1638" spans="1:8" customFormat="1" ht="13">
      <c r="A1638" s="595"/>
      <c r="B1638" s="595"/>
      <c r="C1638" s="595"/>
      <c r="D1638" s="595"/>
      <c r="E1638" s="595"/>
      <c r="F1638" s="595"/>
      <c r="G1638" s="595"/>
      <c r="H1638" s="595"/>
    </row>
    <row r="1639" spans="1:8" customFormat="1" ht="13">
      <c r="A1639" s="595"/>
      <c r="B1639" s="595"/>
      <c r="C1639" s="595"/>
      <c r="D1639" s="595"/>
      <c r="E1639" s="595"/>
      <c r="F1639" s="595"/>
      <c r="G1639" s="595"/>
      <c r="H1639" s="595"/>
    </row>
    <row r="1640" spans="1:8" customFormat="1" ht="13.5" customHeight="1">
      <c r="A1640" s="595"/>
      <c r="B1640" s="595"/>
      <c r="C1640" s="595"/>
      <c r="D1640" s="595"/>
      <c r="E1640" s="595"/>
      <c r="F1640" s="595"/>
      <c r="G1640" s="595"/>
      <c r="H1640" s="595"/>
    </row>
    <row r="1641" spans="1:8" customFormat="1" ht="13.5" customHeight="1">
      <c r="A1641" s="595" t="s">
        <v>515</v>
      </c>
      <c r="B1641" s="595"/>
      <c r="C1641" s="595"/>
      <c r="D1641" s="595"/>
      <c r="E1641" s="595"/>
      <c r="F1641" s="595"/>
      <c r="G1641" s="595"/>
      <c r="H1641" s="595"/>
    </row>
    <row r="1642" spans="1:8" customFormat="1" ht="13">
      <c r="A1642" s="595"/>
      <c r="B1642" s="595"/>
      <c r="C1642" s="595"/>
      <c r="D1642" s="595"/>
      <c r="E1642" s="595"/>
      <c r="F1642" s="595"/>
      <c r="G1642" s="978"/>
      <c r="H1642" s="978"/>
    </row>
    <row r="1643" spans="1:8" customFormat="1" ht="13">
      <c r="A1643" s="597" t="s">
        <v>516</v>
      </c>
      <c r="B1643" s="597"/>
      <c r="C1643" s="597"/>
      <c r="D1643" s="597"/>
      <c r="E1643" s="597"/>
      <c r="F1643" s="597"/>
      <c r="G1643" s="597"/>
      <c r="H1643" s="598" t="s">
        <v>249</v>
      </c>
    </row>
    <row r="1644" spans="1:8" customFormat="1" ht="13">
      <c r="A1644" s="693"/>
      <c r="B1644" s="693"/>
      <c r="C1644" s="693"/>
      <c r="D1644" s="693"/>
      <c r="E1644" s="693"/>
      <c r="F1644" s="693"/>
      <c r="G1644" s="693"/>
      <c r="H1644" s="693"/>
    </row>
    <row r="1645" spans="1:8" customFormat="1" ht="13">
      <c r="A1645" s="597" t="s">
        <v>517</v>
      </c>
      <c r="B1645" s="597"/>
      <c r="C1645" s="597"/>
      <c r="D1645" s="597"/>
      <c r="E1645" s="597"/>
      <c r="F1645" s="597"/>
      <c r="G1645" s="599"/>
      <c r="H1645" s="597"/>
    </row>
    <row r="1646" spans="1:8" customFormat="1" ht="13">
      <c r="A1646" s="596"/>
      <c r="B1646" s="596"/>
      <c r="C1646" s="596"/>
      <c r="D1646" s="596"/>
      <c r="E1646" s="596"/>
      <c r="F1646" s="596"/>
      <c r="G1646" s="596"/>
      <c r="H1646" s="596"/>
    </row>
    <row r="1647" spans="1:8" customFormat="1" ht="13">
      <c r="A1647" s="644" t="s">
        <v>518</v>
      </c>
      <c r="B1647" s="596"/>
      <c r="C1647" s="596"/>
      <c r="D1647" s="596"/>
      <c r="E1647" s="596"/>
      <c r="F1647" s="596"/>
      <c r="G1647" s="596"/>
      <c r="H1647" s="596"/>
    </row>
    <row r="1648" spans="1:8" customFormat="1" ht="13">
      <c r="A1648" s="596"/>
      <c r="B1648" s="596"/>
      <c r="C1648" s="596"/>
      <c r="D1648" s="596"/>
      <c r="E1648" s="596"/>
      <c r="F1648" s="596"/>
      <c r="G1648" s="596"/>
      <c r="H1648" s="596"/>
    </row>
    <row r="1649" spans="1:8" customFormat="1" ht="13">
      <c r="A1649" s="596"/>
      <c r="B1649" s="596"/>
      <c r="C1649" s="596"/>
      <c r="D1649" s="596"/>
      <c r="E1649" s="596"/>
      <c r="F1649" s="596"/>
      <c r="G1649" s="596"/>
      <c r="H1649" s="596"/>
    </row>
    <row r="1650" spans="1:8" customFormat="1" ht="13">
      <c r="A1650" s="597" t="s">
        <v>519</v>
      </c>
      <c r="B1650" s="597"/>
      <c r="C1650" s="597"/>
      <c r="D1650" s="597"/>
      <c r="E1650" s="597"/>
      <c r="F1650" s="597"/>
      <c r="G1650" s="597"/>
      <c r="H1650" s="598" t="s">
        <v>249</v>
      </c>
    </row>
  </sheetData>
  <sheetProtection formatCells="0" formatColumns="0" formatRows="0" insertColumns="0" insertRows="0"/>
  <mergeCells count="420">
    <mergeCell ref="F1599:G1599"/>
    <mergeCell ref="F1600:G1600"/>
    <mergeCell ref="F1601:G1601"/>
    <mergeCell ref="G1606:H1606"/>
    <mergeCell ref="G1618:H1618"/>
    <mergeCell ref="F11:F12"/>
    <mergeCell ref="F23:F24"/>
    <mergeCell ref="F66:F67"/>
    <mergeCell ref="F78:F79"/>
    <mergeCell ref="F121:F122"/>
    <mergeCell ref="F133:F134"/>
    <mergeCell ref="F176:F177"/>
    <mergeCell ref="F188:F189"/>
    <mergeCell ref="F231:F232"/>
    <mergeCell ref="F243:F244"/>
    <mergeCell ref="F286:F287"/>
    <mergeCell ref="F298:F299"/>
    <mergeCell ref="F341:F342"/>
    <mergeCell ref="F353:F354"/>
    <mergeCell ref="F396:F397"/>
    <mergeCell ref="F408:F409"/>
    <mergeCell ref="F451:F452"/>
    <mergeCell ref="F463:F464"/>
    <mergeCell ref="F506:F507"/>
    <mergeCell ref="F1049:G1049"/>
    <mergeCell ref="F1050:G1050"/>
    <mergeCell ref="F1051:G1051"/>
    <mergeCell ref="G1056:H1056"/>
    <mergeCell ref="G1068:H1068"/>
    <mergeCell ref="F1104:G1104"/>
    <mergeCell ref="F1105:G1105"/>
    <mergeCell ref="F1106:G1106"/>
    <mergeCell ref="G1111:H1111"/>
    <mergeCell ref="F1056:F1057"/>
    <mergeCell ref="F1068:F1069"/>
    <mergeCell ref="F1111:F1112"/>
    <mergeCell ref="F939:G939"/>
    <mergeCell ref="F940:G940"/>
    <mergeCell ref="F941:G941"/>
    <mergeCell ref="G946:H946"/>
    <mergeCell ref="G958:H958"/>
    <mergeCell ref="F994:G994"/>
    <mergeCell ref="F995:G995"/>
    <mergeCell ref="F996:G996"/>
    <mergeCell ref="F903:F904"/>
    <mergeCell ref="F946:F947"/>
    <mergeCell ref="F958:F959"/>
    <mergeCell ref="F829:G829"/>
    <mergeCell ref="F830:G830"/>
    <mergeCell ref="F831:G831"/>
    <mergeCell ref="G836:H836"/>
    <mergeCell ref="G848:H848"/>
    <mergeCell ref="F884:G884"/>
    <mergeCell ref="F885:G885"/>
    <mergeCell ref="F886:G886"/>
    <mergeCell ref="G891:H891"/>
    <mergeCell ref="F836:F837"/>
    <mergeCell ref="F848:F849"/>
    <mergeCell ref="F891:F892"/>
    <mergeCell ref="B888:H889"/>
    <mergeCell ref="A891:E891"/>
    <mergeCell ref="G683:H683"/>
    <mergeCell ref="F719:G719"/>
    <mergeCell ref="F720:G720"/>
    <mergeCell ref="F721:G721"/>
    <mergeCell ref="G726:H726"/>
    <mergeCell ref="G738:H738"/>
    <mergeCell ref="F774:G774"/>
    <mergeCell ref="F775:G775"/>
    <mergeCell ref="F671:F672"/>
    <mergeCell ref="F683:F684"/>
    <mergeCell ref="F726:F727"/>
    <mergeCell ref="F738:F739"/>
    <mergeCell ref="G762:H762"/>
    <mergeCell ref="G573:H573"/>
    <mergeCell ref="F609:G609"/>
    <mergeCell ref="F610:G610"/>
    <mergeCell ref="F611:G611"/>
    <mergeCell ref="G616:H616"/>
    <mergeCell ref="G628:H628"/>
    <mergeCell ref="F664:G664"/>
    <mergeCell ref="F665:G665"/>
    <mergeCell ref="F666:G666"/>
    <mergeCell ref="F573:F574"/>
    <mergeCell ref="F616:F617"/>
    <mergeCell ref="F628:F629"/>
    <mergeCell ref="B613:H614"/>
    <mergeCell ref="A616:E616"/>
    <mergeCell ref="A628:E628"/>
    <mergeCell ref="A644:H644"/>
    <mergeCell ref="A645:H645"/>
    <mergeCell ref="A646:H646"/>
    <mergeCell ref="F499:G499"/>
    <mergeCell ref="F500:G500"/>
    <mergeCell ref="F501:G501"/>
    <mergeCell ref="G506:H506"/>
    <mergeCell ref="G518:H518"/>
    <mergeCell ref="F554:G554"/>
    <mergeCell ref="F555:G555"/>
    <mergeCell ref="F556:G556"/>
    <mergeCell ref="G561:H561"/>
    <mergeCell ref="F518:F519"/>
    <mergeCell ref="F561:F562"/>
    <mergeCell ref="F114:G114"/>
    <mergeCell ref="F115:G115"/>
    <mergeCell ref="F116:G116"/>
    <mergeCell ref="G121:H121"/>
    <mergeCell ref="G133:H133"/>
    <mergeCell ref="F169:G169"/>
    <mergeCell ref="F170:G170"/>
    <mergeCell ref="F171:G171"/>
    <mergeCell ref="G176:H176"/>
    <mergeCell ref="B173:H174"/>
    <mergeCell ref="A176:E176"/>
    <mergeCell ref="G817:H817"/>
    <mergeCell ref="G872:H872"/>
    <mergeCell ref="G927:H927"/>
    <mergeCell ref="G982:H982"/>
    <mergeCell ref="G1037:H1037"/>
    <mergeCell ref="G1092:H1092"/>
    <mergeCell ref="G1147:H1147"/>
    <mergeCell ref="G1642:H1642"/>
    <mergeCell ref="A1141:H1141"/>
    <mergeCell ref="B1053:H1054"/>
    <mergeCell ref="A1056:E1056"/>
    <mergeCell ref="A1636:H1636"/>
    <mergeCell ref="A1123:E1123"/>
    <mergeCell ref="A1139:H1139"/>
    <mergeCell ref="A1140:H1140"/>
    <mergeCell ref="G1123:H1123"/>
    <mergeCell ref="F1123:F1124"/>
    <mergeCell ref="A1068:E1068"/>
    <mergeCell ref="A1084:H1084"/>
    <mergeCell ref="A1085:H1085"/>
    <mergeCell ref="A1086:H1086"/>
    <mergeCell ref="B998:H999"/>
    <mergeCell ref="A1001:E1001"/>
    <mergeCell ref="A1013:E1013"/>
    <mergeCell ref="G102:H102"/>
    <mergeCell ref="G47:H47"/>
    <mergeCell ref="G377:H377"/>
    <mergeCell ref="G432:H432"/>
    <mergeCell ref="G487:H487"/>
    <mergeCell ref="G542:H542"/>
    <mergeCell ref="G597:H597"/>
    <mergeCell ref="G652:H652"/>
    <mergeCell ref="G707:H707"/>
    <mergeCell ref="B503:H504"/>
    <mergeCell ref="A506:E506"/>
    <mergeCell ref="A479:H479"/>
    <mergeCell ref="A480:H480"/>
    <mergeCell ref="A481:H481"/>
    <mergeCell ref="B448:H449"/>
    <mergeCell ref="A451:E451"/>
    <mergeCell ref="F445:G445"/>
    <mergeCell ref="F446:G446"/>
    <mergeCell ref="G451:H451"/>
    <mergeCell ref="G463:H463"/>
    <mergeCell ref="A424:H424"/>
    <mergeCell ref="A425:H425"/>
    <mergeCell ref="A426:H426"/>
    <mergeCell ref="B393:H394"/>
    <mergeCell ref="A518:E518"/>
    <mergeCell ref="A463:E463"/>
    <mergeCell ref="A408:E408"/>
    <mergeCell ref="A369:H369"/>
    <mergeCell ref="A370:H370"/>
    <mergeCell ref="A371:H371"/>
    <mergeCell ref="A1618:E1618"/>
    <mergeCell ref="A1634:H1634"/>
    <mergeCell ref="A1635:H1635"/>
    <mergeCell ref="B1603:H1604"/>
    <mergeCell ref="A1606:E1606"/>
    <mergeCell ref="F1606:F1607"/>
    <mergeCell ref="F1618:F1619"/>
    <mergeCell ref="A573:E573"/>
    <mergeCell ref="A589:H589"/>
    <mergeCell ref="A590:H590"/>
    <mergeCell ref="A591:H591"/>
    <mergeCell ref="B1108:H1109"/>
    <mergeCell ref="A1111:E1111"/>
    <mergeCell ref="B558:H559"/>
    <mergeCell ref="A561:E561"/>
    <mergeCell ref="A534:H534"/>
    <mergeCell ref="A535:H535"/>
    <mergeCell ref="A536:H536"/>
    <mergeCell ref="A396:E396"/>
    <mergeCell ref="F444:G444"/>
    <mergeCell ref="B338:H339"/>
    <mergeCell ref="A341:E341"/>
    <mergeCell ref="A353:E353"/>
    <mergeCell ref="A298:E298"/>
    <mergeCell ref="A314:H314"/>
    <mergeCell ref="A315:H315"/>
    <mergeCell ref="A316:H316"/>
    <mergeCell ref="G322:H322"/>
    <mergeCell ref="G298:H298"/>
    <mergeCell ref="F334:G334"/>
    <mergeCell ref="F335:G335"/>
    <mergeCell ref="F336:G336"/>
    <mergeCell ref="G341:H341"/>
    <mergeCell ref="G353:H353"/>
    <mergeCell ref="F389:G389"/>
    <mergeCell ref="F390:G390"/>
    <mergeCell ref="F391:G391"/>
    <mergeCell ref="G396:H396"/>
    <mergeCell ref="G408:H408"/>
    <mergeCell ref="B283:H284"/>
    <mergeCell ref="A286:E286"/>
    <mergeCell ref="F280:G280"/>
    <mergeCell ref="F281:G281"/>
    <mergeCell ref="G286:H286"/>
    <mergeCell ref="A243:E243"/>
    <mergeCell ref="A259:H259"/>
    <mergeCell ref="A260:H260"/>
    <mergeCell ref="A261:H261"/>
    <mergeCell ref="G267:H267"/>
    <mergeCell ref="G243:H243"/>
    <mergeCell ref="F279:G279"/>
    <mergeCell ref="B228:H229"/>
    <mergeCell ref="A231:E231"/>
    <mergeCell ref="F226:G226"/>
    <mergeCell ref="G231:H231"/>
    <mergeCell ref="A204:H204"/>
    <mergeCell ref="A205:H205"/>
    <mergeCell ref="A206:H206"/>
    <mergeCell ref="G212:H212"/>
    <mergeCell ref="F224:G224"/>
    <mergeCell ref="F225:G225"/>
    <mergeCell ref="A188:E188"/>
    <mergeCell ref="G188:H188"/>
    <mergeCell ref="A149:H149"/>
    <mergeCell ref="A150:H150"/>
    <mergeCell ref="A151:H151"/>
    <mergeCell ref="G157:H157"/>
    <mergeCell ref="B118:H119"/>
    <mergeCell ref="A121:E121"/>
    <mergeCell ref="A133:E133"/>
    <mergeCell ref="A95:H95"/>
    <mergeCell ref="A96:H96"/>
    <mergeCell ref="B63:H64"/>
    <mergeCell ref="A66:E66"/>
    <mergeCell ref="F59:G59"/>
    <mergeCell ref="F60:G60"/>
    <mergeCell ref="F61:G61"/>
    <mergeCell ref="G66:H66"/>
    <mergeCell ref="G78:H78"/>
    <mergeCell ref="A23:E23"/>
    <mergeCell ref="G23:H23"/>
    <mergeCell ref="A39:H39"/>
    <mergeCell ref="A40:H40"/>
    <mergeCell ref="A41:H41"/>
    <mergeCell ref="A78:E78"/>
    <mergeCell ref="A94:H94"/>
    <mergeCell ref="B8:H9"/>
    <mergeCell ref="F4:G4"/>
    <mergeCell ref="F5:G5"/>
    <mergeCell ref="F6:G6"/>
    <mergeCell ref="A11:E11"/>
    <mergeCell ref="G11:H11"/>
    <mergeCell ref="G1001:H1001"/>
    <mergeCell ref="G1013:H1013"/>
    <mergeCell ref="F1001:F1002"/>
    <mergeCell ref="F1013:F1014"/>
    <mergeCell ref="A1029:H1029"/>
    <mergeCell ref="A1030:H1030"/>
    <mergeCell ref="A1031:H1031"/>
    <mergeCell ref="B943:H944"/>
    <mergeCell ref="A946:E946"/>
    <mergeCell ref="A958:E958"/>
    <mergeCell ref="A974:H974"/>
    <mergeCell ref="A975:H975"/>
    <mergeCell ref="A976:H976"/>
    <mergeCell ref="A903:E903"/>
    <mergeCell ref="A919:H919"/>
    <mergeCell ref="A920:H920"/>
    <mergeCell ref="A921:H921"/>
    <mergeCell ref="B833:H834"/>
    <mergeCell ref="A836:E836"/>
    <mergeCell ref="A848:E848"/>
    <mergeCell ref="A864:H864"/>
    <mergeCell ref="A865:H865"/>
    <mergeCell ref="A866:H866"/>
    <mergeCell ref="G903:H903"/>
    <mergeCell ref="A810:H810"/>
    <mergeCell ref="A811:H811"/>
    <mergeCell ref="B723:H724"/>
    <mergeCell ref="A726:E726"/>
    <mergeCell ref="A738:E738"/>
    <mergeCell ref="A754:H754"/>
    <mergeCell ref="A755:H755"/>
    <mergeCell ref="A756:H756"/>
    <mergeCell ref="B668:H669"/>
    <mergeCell ref="A671:E671"/>
    <mergeCell ref="A683:E683"/>
    <mergeCell ref="A699:H699"/>
    <mergeCell ref="A700:H700"/>
    <mergeCell ref="A701:H701"/>
    <mergeCell ref="F776:G776"/>
    <mergeCell ref="B778:H779"/>
    <mergeCell ref="A781:E781"/>
    <mergeCell ref="A793:E793"/>
    <mergeCell ref="G781:H781"/>
    <mergeCell ref="G793:H793"/>
    <mergeCell ref="F781:F782"/>
    <mergeCell ref="F793:F794"/>
    <mergeCell ref="A809:H809"/>
    <mergeCell ref="G671:H671"/>
    <mergeCell ref="F1159:G1159"/>
    <mergeCell ref="F1160:G1160"/>
    <mergeCell ref="F1161:G1161"/>
    <mergeCell ref="B1163:H1164"/>
    <mergeCell ref="A1166:E1166"/>
    <mergeCell ref="A1178:E1178"/>
    <mergeCell ref="G1166:H1166"/>
    <mergeCell ref="G1178:H1178"/>
    <mergeCell ref="F1166:F1167"/>
    <mergeCell ref="F1178:F1179"/>
    <mergeCell ref="A1194:H1194"/>
    <mergeCell ref="A1195:H1195"/>
    <mergeCell ref="A1196:H1196"/>
    <mergeCell ref="G1202:H1202"/>
    <mergeCell ref="F1214:G1214"/>
    <mergeCell ref="F1215:G1215"/>
    <mergeCell ref="B1218:H1219"/>
    <mergeCell ref="A1221:E1221"/>
    <mergeCell ref="F1216:G1216"/>
    <mergeCell ref="G1221:H1221"/>
    <mergeCell ref="F1221:F1222"/>
    <mergeCell ref="A1233:E1233"/>
    <mergeCell ref="A1249:H1249"/>
    <mergeCell ref="A1250:H1250"/>
    <mergeCell ref="A1251:H1251"/>
    <mergeCell ref="G1257:H1257"/>
    <mergeCell ref="G1233:H1233"/>
    <mergeCell ref="F1233:F1234"/>
    <mergeCell ref="F1269:G1269"/>
    <mergeCell ref="F1270:G1270"/>
    <mergeCell ref="F1271:G1271"/>
    <mergeCell ref="B1273:H1274"/>
    <mergeCell ref="A1276:E1276"/>
    <mergeCell ref="A1288:E1288"/>
    <mergeCell ref="G1276:H1276"/>
    <mergeCell ref="G1288:H1288"/>
    <mergeCell ref="F1276:F1277"/>
    <mergeCell ref="F1288:F1289"/>
    <mergeCell ref="A1304:H1304"/>
    <mergeCell ref="A1305:H1305"/>
    <mergeCell ref="A1306:H1306"/>
    <mergeCell ref="G1312:H1312"/>
    <mergeCell ref="F1324:G1324"/>
    <mergeCell ref="F1325:G1325"/>
    <mergeCell ref="B1328:H1329"/>
    <mergeCell ref="A1331:E1331"/>
    <mergeCell ref="F1326:G1326"/>
    <mergeCell ref="G1331:H1331"/>
    <mergeCell ref="F1331:F1332"/>
    <mergeCell ref="A1343:E1343"/>
    <mergeCell ref="A1359:H1359"/>
    <mergeCell ref="A1360:H1360"/>
    <mergeCell ref="A1361:H1361"/>
    <mergeCell ref="G1367:H1367"/>
    <mergeCell ref="G1343:H1343"/>
    <mergeCell ref="F1343:F1344"/>
    <mergeCell ref="F1379:G1379"/>
    <mergeCell ref="F1380:G1380"/>
    <mergeCell ref="F1381:G1381"/>
    <mergeCell ref="B1383:H1384"/>
    <mergeCell ref="A1386:E1386"/>
    <mergeCell ref="A1398:E1398"/>
    <mergeCell ref="G1386:H1386"/>
    <mergeCell ref="G1398:H1398"/>
    <mergeCell ref="F1386:F1387"/>
    <mergeCell ref="F1398:F1399"/>
    <mergeCell ref="A1414:H1414"/>
    <mergeCell ref="A1415:H1415"/>
    <mergeCell ref="A1416:H1416"/>
    <mergeCell ref="G1422:H1422"/>
    <mergeCell ref="F1434:G1434"/>
    <mergeCell ref="F1435:G1435"/>
    <mergeCell ref="B1438:H1439"/>
    <mergeCell ref="A1441:E1441"/>
    <mergeCell ref="F1436:G1436"/>
    <mergeCell ref="G1441:H1441"/>
    <mergeCell ref="F1441:F1442"/>
    <mergeCell ref="A1453:E1453"/>
    <mergeCell ref="A1469:H1469"/>
    <mergeCell ref="A1470:H1470"/>
    <mergeCell ref="A1471:H1471"/>
    <mergeCell ref="G1477:H1477"/>
    <mergeCell ref="G1453:H1453"/>
    <mergeCell ref="F1453:F1454"/>
    <mergeCell ref="F1489:G1489"/>
    <mergeCell ref="F1490:G1490"/>
    <mergeCell ref="F1491:G1491"/>
    <mergeCell ref="B1493:H1494"/>
    <mergeCell ref="A1496:E1496"/>
    <mergeCell ref="A1508:E1508"/>
    <mergeCell ref="G1496:H1496"/>
    <mergeCell ref="G1508:H1508"/>
    <mergeCell ref="F1496:F1497"/>
    <mergeCell ref="F1508:F1509"/>
    <mergeCell ref="A1524:H1524"/>
    <mergeCell ref="A1563:E1563"/>
    <mergeCell ref="A1579:H1579"/>
    <mergeCell ref="A1580:H1580"/>
    <mergeCell ref="A1581:H1581"/>
    <mergeCell ref="G1587:H1587"/>
    <mergeCell ref="G1563:H1563"/>
    <mergeCell ref="F1563:F1564"/>
    <mergeCell ref="A1525:H1525"/>
    <mergeCell ref="A1526:H1526"/>
    <mergeCell ref="G1532:H1532"/>
    <mergeCell ref="F1544:G1544"/>
    <mergeCell ref="F1545:G1545"/>
    <mergeCell ref="B1548:H1549"/>
    <mergeCell ref="A1551:E1551"/>
    <mergeCell ref="F1546:G1546"/>
    <mergeCell ref="G1551:H1551"/>
    <mergeCell ref="F1551:F1552"/>
  </mergeCells>
  <pageMargins left="0" right="0" top="0" bottom="0" header="0" footer="0"/>
  <pageSetup scale="70" fitToHeight="0" orientation="landscape" blackAndWhite="1" r:id="rId1"/>
  <rowBreaks count="10" manualBreakCount="10">
    <brk id="55" max="16383" man="1"/>
    <brk id="110" max="16383" man="1"/>
    <brk id="220" max="16383" man="1"/>
    <brk id="275" max="16383" man="1"/>
    <brk id="330" max="16383" man="1"/>
    <brk id="385" max="16383" man="1"/>
    <brk id="440" max="16383" man="1"/>
    <brk id="495" max="16383" man="1"/>
    <brk id="550" max="16383" man="1"/>
    <brk id="159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4311" r:id="rId4" name="Check Box 39">
              <controlPr defaultSize="0" autoFill="0" autoLine="0" autoPict="0">
                <anchor moveWithCells="1">
                  <from>
                    <xdr:col>0</xdr:col>
                    <xdr:colOff>247650</xdr:colOff>
                    <xdr:row>41</xdr:row>
                    <xdr:rowOff>19050</xdr:rowOff>
                  </from>
                  <to>
                    <xdr:col>4</xdr:col>
                    <xdr:colOff>279400</xdr:colOff>
                    <xdr:row>43</xdr:row>
                    <xdr:rowOff>50800</xdr:rowOff>
                  </to>
                </anchor>
              </controlPr>
            </control>
          </mc:Choice>
        </mc:AlternateContent>
        <mc:AlternateContent xmlns:mc="http://schemas.openxmlformats.org/markup-compatibility/2006">
          <mc:Choice Requires="x14">
            <control shapeId="54312" r:id="rId5" name="Check Box 40">
              <controlPr defaultSize="0" autoFill="0" autoLine="0" autoPict="0">
                <anchor moveWithCells="1">
                  <from>
                    <xdr:col>0</xdr:col>
                    <xdr:colOff>247650</xdr:colOff>
                    <xdr:row>42</xdr:row>
                    <xdr:rowOff>146050</xdr:rowOff>
                  </from>
                  <to>
                    <xdr:col>2</xdr:col>
                    <xdr:colOff>3695700</xdr:colOff>
                    <xdr:row>44</xdr:row>
                    <xdr:rowOff>57150</xdr:rowOff>
                  </to>
                </anchor>
              </controlPr>
            </control>
          </mc:Choice>
        </mc:AlternateContent>
        <mc:AlternateContent xmlns:mc="http://schemas.openxmlformats.org/markup-compatibility/2006">
          <mc:Choice Requires="x14">
            <control shapeId="54313" r:id="rId6" name="Check Box 41">
              <controlPr defaultSize="0" autoFill="0" autoLine="0" autoPict="0">
                <anchor moveWithCells="1">
                  <from>
                    <xdr:col>0</xdr:col>
                    <xdr:colOff>247650</xdr:colOff>
                    <xdr:row>96</xdr:row>
                    <xdr:rowOff>19050</xdr:rowOff>
                  </from>
                  <to>
                    <xdr:col>4</xdr:col>
                    <xdr:colOff>279400</xdr:colOff>
                    <xdr:row>98</xdr:row>
                    <xdr:rowOff>50800</xdr:rowOff>
                  </to>
                </anchor>
              </controlPr>
            </control>
          </mc:Choice>
        </mc:AlternateContent>
        <mc:AlternateContent xmlns:mc="http://schemas.openxmlformats.org/markup-compatibility/2006">
          <mc:Choice Requires="x14">
            <control shapeId="54314" r:id="rId7" name="Check Box 42">
              <controlPr defaultSize="0" autoFill="0" autoLine="0" autoPict="0">
                <anchor moveWithCells="1">
                  <from>
                    <xdr:col>0</xdr:col>
                    <xdr:colOff>247650</xdr:colOff>
                    <xdr:row>97</xdr:row>
                    <xdr:rowOff>146050</xdr:rowOff>
                  </from>
                  <to>
                    <xdr:col>2</xdr:col>
                    <xdr:colOff>3695700</xdr:colOff>
                    <xdr:row>99</xdr:row>
                    <xdr:rowOff>57150</xdr:rowOff>
                  </to>
                </anchor>
              </controlPr>
            </control>
          </mc:Choice>
        </mc:AlternateContent>
        <mc:AlternateContent xmlns:mc="http://schemas.openxmlformats.org/markup-compatibility/2006">
          <mc:Choice Requires="x14">
            <control shapeId="54315" r:id="rId8" name="Check Box 43">
              <controlPr defaultSize="0" autoFill="0" autoLine="0" autoPict="0">
                <anchor moveWithCells="1">
                  <from>
                    <xdr:col>0</xdr:col>
                    <xdr:colOff>247650</xdr:colOff>
                    <xdr:row>151</xdr:row>
                    <xdr:rowOff>19050</xdr:rowOff>
                  </from>
                  <to>
                    <xdr:col>4</xdr:col>
                    <xdr:colOff>279400</xdr:colOff>
                    <xdr:row>153</xdr:row>
                    <xdr:rowOff>50800</xdr:rowOff>
                  </to>
                </anchor>
              </controlPr>
            </control>
          </mc:Choice>
        </mc:AlternateContent>
        <mc:AlternateContent xmlns:mc="http://schemas.openxmlformats.org/markup-compatibility/2006">
          <mc:Choice Requires="x14">
            <control shapeId="54316" r:id="rId9" name="Check Box 44">
              <controlPr defaultSize="0" autoFill="0" autoLine="0" autoPict="0">
                <anchor moveWithCells="1">
                  <from>
                    <xdr:col>0</xdr:col>
                    <xdr:colOff>247650</xdr:colOff>
                    <xdr:row>152</xdr:row>
                    <xdr:rowOff>146050</xdr:rowOff>
                  </from>
                  <to>
                    <xdr:col>2</xdr:col>
                    <xdr:colOff>3695700</xdr:colOff>
                    <xdr:row>154</xdr:row>
                    <xdr:rowOff>57150</xdr:rowOff>
                  </to>
                </anchor>
              </controlPr>
            </control>
          </mc:Choice>
        </mc:AlternateContent>
        <mc:AlternateContent xmlns:mc="http://schemas.openxmlformats.org/markup-compatibility/2006">
          <mc:Choice Requires="x14">
            <control shapeId="54317" r:id="rId10" name="Check Box 45">
              <controlPr defaultSize="0" autoFill="0" autoLine="0" autoPict="0">
                <anchor moveWithCells="1">
                  <from>
                    <xdr:col>0</xdr:col>
                    <xdr:colOff>247650</xdr:colOff>
                    <xdr:row>206</xdr:row>
                    <xdr:rowOff>19050</xdr:rowOff>
                  </from>
                  <to>
                    <xdr:col>4</xdr:col>
                    <xdr:colOff>279400</xdr:colOff>
                    <xdr:row>208</xdr:row>
                    <xdr:rowOff>50800</xdr:rowOff>
                  </to>
                </anchor>
              </controlPr>
            </control>
          </mc:Choice>
        </mc:AlternateContent>
        <mc:AlternateContent xmlns:mc="http://schemas.openxmlformats.org/markup-compatibility/2006">
          <mc:Choice Requires="x14">
            <control shapeId="54318" r:id="rId11" name="Check Box 46">
              <controlPr defaultSize="0" autoFill="0" autoLine="0" autoPict="0">
                <anchor moveWithCells="1">
                  <from>
                    <xdr:col>0</xdr:col>
                    <xdr:colOff>247650</xdr:colOff>
                    <xdr:row>207</xdr:row>
                    <xdr:rowOff>146050</xdr:rowOff>
                  </from>
                  <to>
                    <xdr:col>2</xdr:col>
                    <xdr:colOff>3695700</xdr:colOff>
                    <xdr:row>209</xdr:row>
                    <xdr:rowOff>57150</xdr:rowOff>
                  </to>
                </anchor>
              </controlPr>
            </control>
          </mc:Choice>
        </mc:AlternateContent>
        <mc:AlternateContent xmlns:mc="http://schemas.openxmlformats.org/markup-compatibility/2006">
          <mc:Choice Requires="x14">
            <control shapeId="54319" r:id="rId12" name="Check Box 47">
              <controlPr defaultSize="0" autoFill="0" autoLine="0" autoPict="0">
                <anchor moveWithCells="1">
                  <from>
                    <xdr:col>0</xdr:col>
                    <xdr:colOff>247650</xdr:colOff>
                    <xdr:row>261</xdr:row>
                    <xdr:rowOff>19050</xdr:rowOff>
                  </from>
                  <to>
                    <xdr:col>4</xdr:col>
                    <xdr:colOff>279400</xdr:colOff>
                    <xdr:row>263</xdr:row>
                    <xdr:rowOff>50800</xdr:rowOff>
                  </to>
                </anchor>
              </controlPr>
            </control>
          </mc:Choice>
        </mc:AlternateContent>
        <mc:AlternateContent xmlns:mc="http://schemas.openxmlformats.org/markup-compatibility/2006">
          <mc:Choice Requires="x14">
            <control shapeId="54320" r:id="rId13" name="Check Box 48">
              <controlPr defaultSize="0" autoFill="0" autoLine="0" autoPict="0">
                <anchor moveWithCells="1">
                  <from>
                    <xdr:col>0</xdr:col>
                    <xdr:colOff>247650</xdr:colOff>
                    <xdr:row>262</xdr:row>
                    <xdr:rowOff>146050</xdr:rowOff>
                  </from>
                  <to>
                    <xdr:col>2</xdr:col>
                    <xdr:colOff>3695700</xdr:colOff>
                    <xdr:row>264</xdr:row>
                    <xdr:rowOff>57150</xdr:rowOff>
                  </to>
                </anchor>
              </controlPr>
            </control>
          </mc:Choice>
        </mc:AlternateContent>
        <mc:AlternateContent xmlns:mc="http://schemas.openxmlformats.org/markup-compatibility/2006">
          <mc:Choice Requires="x14">
            <control shapeId="54321" r:id="rId14" name="Check Box 49">
              <controlPr defaultSize="0" autoFill="0" autoLine="0" autoPict="0">
                <anchor moveWithCells="1">
                  <from>
                    <xdr:col>0</xdr:col>
                    <xdr:colOff>247650</xdr:colOff>
                    <xdr:row>316</xdr:row>
                    <xdr:rowOff>19050</xdr:rowOff>
                  </from>
                  <to>
                    <xdr:col>4</xdr:col>
                    <xdr:colOff>279400</xdr:colOff>
                    <xdr:row>318</xdr:row>
                    <xdr:rowOff>50800</xdr:rowOff>
                  </to>
                </anchor>
              </controlPr>
            </control>
          </mc:Choice>
        </mc:AlternateContent>
        <mc:AlternateContent xmlns:mc="http://schemas.openxmlformats.org/markup-compatibility/2006">
          <mc:Choice Requires="x14">
            <control shapeId="54322" r:id="rId15" name="Check Box 50">
              <controlPr defaultSize="0" autoFill="0" autoLine="0" autoPict="0">
                <anchor moveWithCells="1">
                  <from>
                    <xdr:col>0</xdr:col>
                    <xdr:colOff>247650</xdr:colOff>
                    <xdr:row>317</xdr:row>
                    <xdr:rowOff>146050</xdr:rowOff>
                  </from>
                  <to>
                    <xdr:col>2</xdr:col>
                    <xdr:colOff>3695700</xdr:colOff>
                    <xdr:row>319</xdr:row>
                    <xdr:rowOff>57150</xdr:rowOff>
                  </to>
                </anchor>
              </controlPr>
            </control>
          </mc:Choice>
        </mc:AlternateContent>
        <mc:AlternateContent xmlns:mc="http://schemas.openxmlformats.org/markup-compatibility/2006">
          <mc:Choice Requires="x14">
            <control shapeId="54323" r:id="rId16" name="Check Box 51">
              <controlPr defaultSize="0" autoFill="0" autoLine="0" autoPict="0">
                <anchor moveWithCells="1">
                  <from>
                    <xdr:col>0</xdr:col>
                    <xdr:colOff>247650</xdr:colOff>
                    <xdr:row>371</xdr:row>
                    <xdr:rowOff>19050</xdr:rowOff>
                  </from>
                  <to>
                    <xdr:col>4</xdr:col>
                    <xdr:colOff>279400</xdr:colOff>
                    <xdr:row>373</xdr:row>
                    <xdr:rowOff>50800</xdr:rowOff>
                  </to>
                </anchor>
              </controlPr>
            </control>
          </mc:Choice>
        </mc:AlternateContent>
        <mc:AlternateContent xmlns:mc="http://schemas.openxmlformats.org/markup-compatibility/2006">
          <mc:Choice Requires="x14">
            <control shapeId="54324" r:id="rId17" name="Check Box 52">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325" r:id="rId18" name="Check Box 53">
              <controlPr defaultSize="0" autoFill="0" autoLine="0" autoPict="0">
                <anchor moveWithCells="1">
                  <from>
                    <xdr:col>0</xdr:col>
                    <xdr:colOff>247650</xdr:colOff>
                    <xdr:row>426</xdr:row>
                    <xdr:rowOff>19050</xdr:rowOff>
                  </from>
                  <to>
                    <xdr:col>4</xdr:col>
                    <xdr:colOff>279400</xdr:colOff>
                    <xdr:row>428</xdr:row>
                    <xdr:rowOff>50800</xdr:rowOff>
                  </to>
                </anchor>
              </controlPr>
            </control>
          </mc:Choice>
        </mc:AlternateContent>
        <mc:AlternateContent xmlns:mc="http://schemas.openxmlformats.org/markup-compatibility/2006">
          <mc:Choice Requires="x14">
            <control shapeId="54326" r:id="rId19" name="Check Box 54">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327" r:id="rId20" name="Check Box 55">
              <controlPr defaultSize="0" autoFill="0" autoLine="0" autoPict="0">
                <anchor moveWithCells="1">
                  <from>
                    <xdr:col>0</xdr:col>
                    <xdr:colOff>247650</xdr:colOff>
                    <xdr:row>481</xdr:row>
                    <xdr:rowOff>19050</xdr:rowOff>
                  </from>
                  <to>
                    <xdr:col>4</xdr:col>
                    <xdr:colOff>279400</xdr:colOff>
                    <xdr:row>483</xdr:row>
                    <xdr:rowOff>50800</xdr:rowOff>
                  </to>
                </anchor>
              </controlPr>
            </control>
          </mc:Choice>
        </mc:AlternateContent>
        <mc:AlternateContent xmlns:mc="http://schemas.openxmlformats.org/markup-compatibility/2006">
          <mc:Choice Requires="x14">
            <control shapeId="54328" r:id="rId21" name="Check Box 56">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329" r:id="rId22" name="Check Box 57">
              <controlPr defaultSize="0" autoFill="0" autoLine="0" autoPict="0">
                <anchor moveWithCells="1">
                  <from>
                    <xdr:col>0</xdr:col>
                    <xdr:colOff>247650</xdr:colOff>
                    <xdr:row>536</xdr:row>
                    <xdr:rowOff>19050</xdr:rowOff>
                  </from>
                  <to>
                    <xdr:col>4</xdr:col>
                    <xdr:colOff>279400</xdr:colOff>
                    <xdr:row>538</xdr:row>
                    <xdr:rowOff>50800</xdr:rowOff>
                  </to>
                </anchor>
              </controlPr>
            </control>
          </mc:Choice>
        </mc:AlternateContent>
        <mc:AlternateContent xmlns:mc="http://schemas.openxmlformats.org/markup-compatibility/2006">
          <mc:Choice Requires="x14">
            <control shapeId="54330" r:id="rId23" name="Check Box 58">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331" r:id="rId24" name="Check Box 59">
              <controlPr defaultSize="0" autoFill="0" autoLine="0" autoPict="0">
                <anchor moveWithCells="1">
                  <from>
                    <xdr:col>0</xdr:col>
                    <xdr:colOff>247650</xdr:colOff>
                    <xdr:row>591</xdr:row>
                    <xdr:rowOff>19050</xdr:rowOff>
                  </from>
                  <to>
                    <xdr:col>4</xdr:col>
                    <xdr:colOff>279400</xdr:colOff>
                    <xdr:row>593</xdr:row>
                    <xdr:rowOff>50800</xdr:rowOff>
                  </to>
                </anchor>
              </controlPr>
            </control>
          </mc:Choice>
        </mc:AlternateContent>
        <mc:AlternateContent xmlns:mc="http://schemas.openxmlformats.org/markup-compatibility/2006">
          <mc:Choice Requires="x14">
            <control shapeId="54332" r:id="rId25" name="Check Box 60">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333" r:id="rId26" name="Check Box 61">
              <controlPr defaultSize="0" autoFill="0" autoLine="0" autoPict="0">
                <anchor moveWithCells="1">
                  <from>
                    <xdr:col>0</xdr:col>
                    <xdr:colOff>247650</xdr:colOff>
                    <xdr:row>1636</xdr:row>
                    <xdr:rowOff>19050</xdr:rowOff>
                  </from>
                  <to>
                    <xdr:col>4</xdr:col>
                    <xdr:colOff>279400</xdr:colOff>
                    <xdr:row>1638</xdr:row>
                    <xdr:rowOff>50800</xdr:rowOff>
                  </to>
                </anchor>
              </controlPr>
            </control>
          </mc:Choice>
        </mc:AlternateContent>
        <mc:AlternateContent xmlns:mc="http://schemas.openxmlformats.org/markup-compatibility/2006">
          <mc:Choice Requires="x14">
            <control shapeId="54334" r:id="rId27" name="Check Box 6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4335" r:id="rId28" name="Check Box 63">
              <controlPr defaultSize="0" autoFill="0" autoLine="0" autoPict="0">
                <anchor moveWithCells="1">
                  <from>
                    <xdr:col>0</xdr:col>
                    <xdr:colOff>247650</xdr:colOff>
                    <xdr:row>1141</xdr:row>
                    <xdr:rowOff>19050</xdr:rowOff>
                  </from>
                  <to>
                    <xdr:col>4</xdr:col>
                    <xdr:colOff>279400</xdr:colOff>
                    <xdr:row>1143</xdr:row>
                    <xdr:rowOff>50800</xdr:rowOff>
                  </to>
                </anchor>
              </controlPr>
            </control>
          </mc:Choice>
        </mc:AlternateContent>
        <mc:AlternateContent xmlns:mc="http://schemas.openxmlformats.org/markup-compatibility/2006">
          <mc:Choice Requires="x14">
            <control shapeId="54336" r:id="rId29" name="Check Box 64">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337" r:id="rId30" name="Check Box 65">
              <controlPr defaultSize="0" autoFill="0" autoLine="0" autoPict="0">
                <anchor moveWithCells="1">
                  <from>
                    <xdr:col>0</xdr:col>
                    <xdr:colOff>247650</xdr:colOff>
                    <xdr:row>1086</xdr:row>
                    <xdr:rowOff>19050</xdr:rowOff>
                  </from>
                  <to>
                    <xdr:col>4</xdr:col>
                    <xdr:colOff>279400</xdr:colOff>
                    <xdr:row>1088</xdr:row>
                    <xdr:rowOff>50800</xdr:rowOff>
                  </to>
                </anchor>
              </controlPr>
            </control>
          </mc:Choice>
        </mc:AlternateContent>
        <mc:AlternateContent xmlns:mc="http://schemas.openxmlformats.org/markup-compatibility/2006">
          <mc:Choice Requires="x14">
            <control shapeId="54338" r:id="rId31" name="Check Box 66">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339" r:id="rId32" name="Check Box 67">
              <controlPr defaultSize="0" autoFill="0" autoLine="0" autoPict="0">
                <anchor moveWithCells="1">
                  <from>
                    <xdr:col>0</xdr:col>
                    <xdr:colOff>247650</xdr:colOff>
                    <xdr:row>1031</xdr:row>
                    <xdr:rowOff>19050</xdr:rowOff>
                  </from>
                  <to>
                    <xdr:col>4</xdr:col>
                    <xdr:colOff>279400</xdr:colOff>
                    <xdr:row>1033</xdr:row>
                    <xdr:rowOff>50800</xdr:rowOff>
                  </to>
                </anchor>
              </controlPr>
            </control>
          </mc:Choice>
        </mc:AlternateContent>
        <mc:AlternateContent xmlns:mc="http://schemas.openxmlformats.org/markup-compatibility/2006">
          <mc:Choice Requires="x14">
            <control shapeId="54340" r:id="rId33" name="Check Box 68">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341" r:id="rId34" name="Check Box 69">
              <controlPr defaultSize="0" autoFill="0" autoLine="0" autoPict="0">
                <anchor moveWithCells="1">
                  <from>
                    <xdr:col>0</xdr:col>
                    <xdr:colOff>247650</xdr:colOff>
                    <xdr:row>976</xdr:row>
                    <xdr:rowOff>19050</xdr:rowOff>
                  </from>
                  <to>
                    <xdr:col>4</xdr:col>
                    <xdr:colOff>279400</xdr:colOff>
                    <xdr:row>978</xdr:row>
                    <xdr:rowOff>50800</xdr:rowOff>
                  </to>
                </anchor>
              </controlPr>
            </control>
          </mc:Choice>
        </mc:AlternateContent>
        <mc:AlternateContent xmlns:mc="http://schemas.openxmlformats.org/markup-compatibility/2006">
          <mc:Choice Requires="x14">
            <control shapeId="54342" r:id="rId35" name="Check Box 70">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343" r:id="rId36" name="Check Box 71">
              <controlPr defaultSize="0" autoFill="0" autoLine="0" autoPict="0">
                <anchor moveWithCells="1">
                  <from>
                    <xdr:col>0</xdr:col>
                    <xdr:colOff>247650</xdr:colOff>
                    <xdr:row>921</xdr:row>
                    <xdr:rowOff>19050</xdr:rowOff>
                  </from>
                  <to>
                    <xdr:col>4</xdr:col>
                    <xdr:colOff>279400</xdr:colOff>
                    <xdr:row>923</xdr:row>
                    <xdr:rowOff>50800</xdr:rowOff>
                  </to>
                </anchor>
              </controlPr>
            </control>
          </mc:Choice>
        </mc:AlternateContent>
        <mc:AlternateContent xmlns:mc="http://schemas.openxmlformats.org/markup-compatibility/2006">
          <mc:Choice Requires="x14">
            <control shapeId="54344" r:id="rId37" name="Check Box 72">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345" r:id="rId38" name="Check Box 73">
              <controlPr defaultSize="0" autoFill="0" autoLine="0" autoPict="0">
                <anchor moveWithCells="1">
                  <from>
                    <xdr:col>0</xdr:col>
                    <xdr:colOff>247650</xdr:colOff>
                    <xdr:row>866</xdr:row>
                    <xdr:rowOff>19050</xdr:rowOff>
                  </from>
                  <to>
                    <xdr:col>4</xdr:col>
                    <xdr:colOff>279400</xdr:colOff>
                    <xdr:row>868</xdr:row>
                    <xdr:rowOff>50800</xdr:rowOff>
                  </to>
                </anchor>
              </controlPr>
            </control>
          </mc:Choice>
        </mc:AlternateContent>
        <mc:AlternateContent xmlns:mc="http://schemas.openxmlformats.org/markup-compatibility/2006">
          <mc:Choice Requires="x14">
            <control shapeId="54346" r:id="rId39" name="Check Box 74">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347" r:id="rId40" name="Check Box 75">
              <controlPr defaultSize="0" autoFill="0" autoLine="0" autoPict="0">
                <anchor moveWithCells="1">
                  <from>
                    <xdr:col>0</xdr:col>
                    <xdr:colOff>247650</xdr:colOff>
                    <xdr:row>811</xdr:row>
                    <xdr:rowOff>19050</xdr:rowOff>
                  </from>
                  <to>
                    <xdr:col>4</xdr:col>
                    <xdr:colOff>279400</xdr:colOff>
                    <xdr:row>813</xdr:row>
                    <xdr:rowOff>50800</xdr:rowOff>
                  </to>
                </anchor>
              </controlPr>
            </control>
          </mc:Choice>
        </mc:AlternateContent>
        <mc:AlternateContent xmlns:mc="http://schemas.openxmlformats.org/markup-compatibility/2006">
          <mc:Choice Requires="x14">
            <control shapeId="54348" r:id="rId41" name="Check Box 76">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349" r:id="rId42" name="Check Box 77">
              <controlPr defaultSize="0" autoFill="0" autoLine="0" autoPict="0">
                <anchor moveWithCells="1">
                  <from>
                    <xdr:col>0</xdr:col>
                    <xdr:colOff>247650</xdr:colOff>
                    <xdr:row>756</xdr:row>
                    <xdr:rowOff>19050</xdr:rowOff>
                  </from>
                  <to>
                    <xdr:col>4</xdr:col>
                    <xdr:colOff>279400</xdr:colOff>
                    <xdr:row>758</xdr:row>
                    <xdr:rowOff>50800</xdr:rowOff>
                  </to>
                </anchor>
              </controlPr>
            </control>
          </mc:Choice>
        </mc:AlternateContent>
        <mc:AlternateContent xmlns:mc="http://schemas.openxmlformats.org/markup-compatibility/2006">
          <mc:Choice Requires="x14">
            <control shapeId="54350" r:id="rId43" name="Check Box 78">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351" r:id="rId44" name="Check Box 79">
              <controlPr defaultSize="0" autoFill="0" autoLine="0" autoPict="0">
                <anchor moveWithCells="1">
                  <from>
                    <xdr:col>0</xdr:col>
                    <xdr:colOff>247650</xdr:colOff>
                    <xdr:row>701</xdr:row>
                    <xdr:rowOff>19050</xdr:rowOff>
                  </from>
                  <to>
                    <xdr:col>4</xdr:col>
                    <xdr:colOff>279400</xdr:colOff>
                    <xdr:row>703</xdr:row>
                    <xdr:rowOff>50800</xdr:rowOff>
                  </to>
                </anchor>
              </controlPr>
            </control>
          </mc:Choice>
        </mc:AlternateContent>
        <mc:AlternateContent xmlns:mc="http://schemas.openxmlformats.org/markup-compatibility/2006">
          <mc:Choice Requires="x14">
            <control shapeId="54352" r:id="rId45" name="Check Box 80">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353" r:id="rId46" name="Check Box 81">
              <controlPr defaultSize="0" autoFill="0" autoLine="0" autoPict="0">
                <anchor moveWithCells="1">
                  <from>
                    <xdr:col>0</xdr:col>
                    <xdr:colOff>247650</xdr:colOff>
                    <xdr:row>646</xdr:row>
                    <xdr:rowOff>19050</xdr:rowOff>
                  </from>
                  <to>
                    <xdr:col>4</xdr:col>
                    <xdr:colOff>279400</xdr:colOff>
                    <xdr:row>648</xdr:row>
                    <xdr:rowOff>50800</xdr:rowOff>
                  </to>
                </anchor>
              </controlPr>
            </control>
          </mc:Choice>
        </mc:AlternateContent>
        <mc:AlternateContent xmlns:mc="http://schemas.openxmlformats.org/markup-compatibility/2006">
          <mc:Choice Requires="x14">
            <control shapeId="54354" r:id="rId47" name="Check Box 82">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355" r:id="rId48" name="Check Box 83">
              <controlPr defaultSize="0" autoFill="0" autoLine="0" autoPict="0">
                <anchor moveWithCells="1">
                  <from>
                    <xdr:col>0</xdr:col>
                    <xdr:colOff>247650</xdr:colOff>
                    <xdr:row>1196</xdr:row>
                    <xdr:rowOff>19050</xdr:rowOff>
                  </from>
                  <to>
                    <xdr:col>4</xdr:col>
                    <xdr:colOff>279400</xdr:colOff>
                    <xdr:row>1198</xdr:row>
                    <xdr:rowOff>50800</xdr:rowOff>
                  </to>
                </anchor>
              </controlPr>
            </control>
          </mc:Choice>
        </mc:AlternateContent>
        <mc:AlternateContent xmlns:mc="http://schemas.openxmlformats.org/markup-compatibility/2006">
          <mc:Choice Requires="x14">
            <control shapeId="54356" r:id="rId49" name="Check Box 84">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357" r:id="rId50" name="Check Box 85">
              <controlPr defaultSize="0" autoFill="0" autoLine="0" autoPict="0">
                <anchor moveWithCells="1">
                  <from>
                    <xdr:col>0</xdr:col>
                    <xdr:colOff>247650</xdr:colOff>
                    <xdr:row>1251</xdr:row>
                    <xdr:rowOff>19050</xdr:rowOff>
                  </from>
                  <to>
                    <xdr:col>4</xdr:col>
                    <xdr:colOff>279400</xdr:colOff>
                    <xdr:row>1253</xdr:row>
                    <xdr:rowOff>50800</xdr:rowOff>
                  </to>
                </anchor>
              </controlPr>
            </control>
          </mc:Choice>
        </mc:AlternateContent>
        <mc:AlternateContent xmlns:mc="http://schemas.openxmlformats.org/markup-compatibility/2006">
          <mc:Choice Requires="x14">
            <control shapeId="54358" r:id="rId51" name="Check Box 86">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359" r:id="rId52" name="Check Box 87">
              <controlPr defaultSize="0" autoFill="0" autoLine="0" autoPict="0">
                <anchor moveWithCells="1">
                  <from>
                    <xdr:col>0</xdr:col>
                    <xdr:colOff>247650</xdr:colOff>
                    <xdr:row>1306</xdr:row>
                    <xdr:rowOff>19050</xdr:rowOff>
                  </from>
                  <to>
                    <xdr:col>4</xdr:col>
                    <xdr:colOff>279400</xdr:colOff>
                    <xdr:row>1308</xdr:row>
                    <xdr:rowOff>50800</xdr:rowOff>
                  </to>
                </anchor>
              </controlPr>
            </control>
          </mc:Choice>
        </mc:AlternateContent>
        <mc:AlternateContent xmlns:mc="http://schemas.openxmlformats.org/markup-compatibility/2006">
          <mc:Choice Requires="x14">
            <control shapeId="54360" r:id="rId53" name="Check Box 88">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361" r:id="rId54" name="Check Box 89">
              <controlPr defaultSize="0" autoFill="0" autoLine="0" autoPict="0">
                <anchor moveWithCells="1">
                  <from>
                    <xdr:col>0</xdr:col>
                    <xdr:colOff>247650</xdr:colOff>
                    <xdr:row>1361</xdr:row>
                    <xdr:rowOff>19050</xdr:rowOff>
                  </from>
                  <to>
                    <xdr:col>4</xdr:col>
                    <xdr:colOff>279400</xdr:colOff>
                    <xdr:row>1363</xdr:row>
                    <xdr:rowOff>50800</xdr:rowOff>
                  </to>
                </anchor>
              </controlPr>
            </control>
          </mc:Choice>
        </mc:AlternateContent>
        <mc:AlternateContent xmlns:mc="http://schemas.openxmlformats.org/markup-compatibility/2006">
          <mc:Choice Requires="x14">
            <control shapeId="54362" r:id="rId55" name="Check Box 90">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363" r:id="rId56" name="Check Box 91">
              <controlPr defaultSize="0" autoFill="0" autoLine="0" autoPict="0">
                <anchor moveWithCells="1">
                  <from>
                    <xdr:col>0</xdr:col>
                    <xdr:colOff>247650</xdr:colOff>
                    <xdr:row>1416</xdr:row>
                    <xdr:rowOff>19050</xdr:rowOff>
                  </from>
                  <to>
                    <xdr:col>4</xdr:col>
                    <xdr:colOff>279400</xdr:colOff>
                    <xdr:row>1418</xdr:row>
                    <xdr:rowOff>50800</xdr:rowOff>
                  </to>
                </anchor>
              </controlPr>
            </control>
          </mc:Choice>
        </mc:AlternateContent>
        <mc:AlternateContent xmlns:mc="http://schemas.openxmlformats.org/markup-compatibility/2006">
          <mc:Choice Requires="x14">
            <control shapeId="54364" r:id="rId57" name="Check Box 92">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365" r:id="rId58" name="Check Box 93">
              <controlPr defaultSize="0" autoFill="0" autoLine="0" autoPict="0">
                <anchor moveWithCells="1">
                  <from>
                    <xdr:col>0</xdr:col>
                    <xdr:colOff>247650</xdr:colOff>
                    <xdr:row>1471</xdr:row>
                    <xdr:rowOff>19050</xdr:rowOff>
                  </from>
                  <to>
                    <xdr:col>4</xdr:col>
                    <xdr:colOff>279400</xdr:colOff>
                    <xdr:row>1473</xdr:row>
                    <xdr:rowOff>50800</xdr:rowOff>
                  </to>
                </anchor>
              </controlPr>
            </control>
          </mc:Choice>
        </mc:AlternateContent>
        <mc:AlternateContent xmlns:mc="http://schemas.openxmlformats.org/markup-compatibility/2006">
          <mc:Choice Requires="x14">
            <control shapeId="54366" r:id="rId59" name="Check Box 94">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4367" r:id="rId60" name="Check Box 95">
              <controlPr defaultSize="0" autoFill="0" autoLine="0" autoPict="0">
                <anchor moveWithCells="1">
                  <from>
                    <xdr:col>0</xdr:col>
                    <xdr:colOff>247650</xdr:colOff>
                    <xdr:row>1526</xdr:row>
                    <xdr:rowOff>19050</xdr:rowOff>
                  </from>
                  <to>
                    <xdr:col>4</xdr:col>
                    <xdr:colOff>279400</xdr:colOff>
                    <xdr:row>1528</xdr:row>
                    <xdr:rowOff>50800</xdr:rowOff>
                  </to>
                </anchor>
              </controlPr>
            </control>
          </mc:Choice>
        </mc:AlternateContent>
        <mc:AlternateContent xmlns:mc="http://schemas.openxmlformats.org/markup-compatibility/2006">
          <mc:Choice Requires="x14">
            <control shapeId="54368" r:id="rId61" name="Check Box 96">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4369" r:id="rId62" name="Check Box 97">
              <controlPr defaultSize="0" autoFill="0" autoLine="0" autoPict="0">
                <anchor moveWithCells="1">
                  <from>
                    <xdr:col>0</xdr:col>
                    <xdr:colOff>247650</xdr:colOff>
                    <xdr:row>1581</xdr:row>
                    <xdr:rowOff>19050</xdr:rowOff>
                  </from>
                  <to>
                    <xdr:col>4</xdr:col>
                    <xdr:colOff>279400</xdr:colOff>
                    <xdr:row>1583</xdr:row>
                    <xdr:rowOff>50800</xdr:rowOff>
                  </to>
                </anchor>
              </controlPr>
            </control>
          </mc:Choice>
        </mc:AlternateContent>
        <mc:AlternateContent xmlns:mc="http://schemas.openxmlformats.org/markup-compatibility/2006">
          <mc:Choice Requires="x14">
            <control shapeId="54370" r:id="rId63" name="Check Box 9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4371" r:id="rId64" name="Check Box 99">
              <controlPr defaultSize="0" autoFill="0" autoLine="0" autoPict="0">
                <anchor moveWithCells="1">
                  <from>
                    <xdr:col>0</xdr:col>
                    <xdr:colOff>247650</xdr:colOff>
                    <xdr:row>96</xdr:row>
                    <xdr:rowOff>19050</xdr:rowOff>
                  </from>
                  <to>
                    <xdr:col>4</xdr:col>
                    <xdr:colOff>266700</xdr:colOff>
                    <xdr:row>98</xdr:row>
                    <xdr:rowOff>50800</xdr:rowOff>
                  </to>
                </anchor>
              </controlPr>
            </control>
          </mc:Choice>
        </mc:AlternateContent>
        <mc:AlternateContent xmlns:mc="http://schemas.openxmlformats.org/markup-compatibility/2006">
          <mc:Choice Requires="x14">
            <control shapeId="54372" r:id="rId65" name="Check Box 100">
              <controlPr defaultSize="0" autoFill="0" autoLine="0" autoPict="0">
                <anchor moveWithCells="1">
                  <from>
                    <xdr:col>0</xdr:col>
                    <xdr:colOff>247650</xdr:colOff>
                    <xdr:row>97</xdr:row>
                    <xdr:rowOff>146050</xdr:rowOff>
                  </from>
                  <to>
                    <xdr:col>2</xdr:col>
                    <xdr:colOff>3695700</xdr:colOff>
                    <xdr:row>99</xdr:row>
                    <xdr:rowOff>57150</xdr:rowOff>
                  </to>
                </anchor>
              </controlPr>
            </control>
          </mc:Choice>
        </mc:AlternateContent>
        <mc:AlternateContent xmlns:mc="http://schemas.openxmlformats.org/markup-compatibility/2006">
          <mc:Choice Requires="x14">
            <control shapeId="54373" r:id="rId66" name="Check Box 101">
              <controlPr defaultSize="0" autoFill="0" autoLine="0" autoPict="0">
                <anchor moveWithCells="1">
                  <from>
                    <xdr:col>0</xdr:col>
                    <xdr:colOff>247650</xdr:colOff>
                    <xdr:row>151</xdr:row>
                    <xdr:rowOff>19050</xdr:rowOff>
                  </from>
                  <to>
                    <xdr:col>4</xdr:col>
                    <xdr:colOff>266700</xdr:colOff>
                    <xdr:row>153</xdr:row>
                    <xdr:rowOff>50800</xdr:rowOff>
                  </to>
                </anchor>
              </controlPr>
            </control>
          </mc:Choice>
        </mc:AlternateContent>
        <mc:AlternateContent xmlns:mc="http://schemas.openxmlformats.org/markup-compatibility/2006">
          <mc:Choice Requires="x14">
            <control shapeId="54374" r:id="rId67" name="Check Box 102">
              <controlPr defaultSize="0" autoFill="0" autoLine="0" autoPict="0">
                <anchor moveWithCells="1">
                  <from>
                    <xdr:col>0</xdr:col>
                    <xdr:colOff>247650</xdr:colOff>
                    <xdr:row>152</xdr:row>
                    <xdr:rowOff>146050</xdr:rowOff>
                  </from>
                  <to>
                    <xdr:col>2</xdr:col>
                    <xdr:colOff>3695700</xdr:colOff>
                    <xdr:row>154</xdr:row>
                    <xdr:rowOff>57150</xdr:rowOff>
                  </to>
                </anchor>
              </controlPr>
            </control>
          </mc:Choice>
        </mc:AlternateContent>
        <mc:AlternateContent xmlns:mc="http://schemas.openxmlformats.org/markup-compatibility/2006">
          <mc:Choice Requires="x14">
            <control shapeId="54375" r:id="rId68" name="Check Box 103">
              <controlPr defaultSize="0" autoFill="0" autoLine="0" autoPict="0">
                <anchor moveWithCells="1">
                  <from>
                    <xdr:col>0</xdr:col>
                    <xdr:colOff>247650</xdr:colOff>
                    <xdr:row>151</xdr:row>
                    <xdr:rowOff>19050</xdr:rowOff>
                  </from>
                  <to>
                    <xdr:col>4</xdr:col>
                    <xdr:colOff>266700</xdr:colOff>
                    <xdr:row>153</xdr:row>
                    <xdr:rowOff>50800</xdr:rowOff>
                  </to>
                </anchor>
              </controlPr>
            </control>
          </mc:Choice>
        </mc:AlternateContent>
        <mc:AlternateContent xmlns:mc="http://schemas.openxmlformats.org/markup-compatibility/2006">
          <mc:Choice Requires="x14">
            <control shapeId="54376" r:id="rId69" name="Check Box 104">
              <controlPr defaultSize="0" autoFill="0" autoLine="0" autoPict="0">
                <anchor moveWithCells="1">
                  <from>
                    <xdr:col>0</xdr:col>
                    <xdr:colOff>247650</xdr:colOff>
                    <xdr:row>152</xdr:row>
                    <xdr:rowOff>146050</xdr:rowOff>
                  </from>
                  <to>
                    <xdr:col>2</xdr:col>
                    <xdr:colOff>3695700</xdr:colOff>
                    <xdr:row>154</xdr:row>
                    <xdr:rowOff>57150</xdr:rowOff>
                  </to>
                </anchor>
              </controlPr>
            </control>
          </mc:Choice>
        </mc:AlternateContent>
        <mc:AlternateContent xmlns:mc="http://schemas.openxmlformats.org/markup-compatibility/2006">
          <mc:Choice Requires="x14">
            <control shapeId="54377" r:id="rId70" name="Check Box 105">
              <controlPr defaultSize="0" autoFill="0" autoLine="0" autoPict="0">
                <anchor moveWithCells="1">
                  <from>
                    <xdr:col>0</xdr:col>
                    <xdr:colOff>247650</xdr:colOff>
                    <xdr:row>206</xdr:row>
                    <xdr:rowOff>19050</xdr:rowOff>
                  </from>
                  <to>
                    <xdr:col>4</xdr:col>
                    <xdr:colOff>266700</xdr:colOff>
                    <xdr:row>208</xdr:row>
                    <xdr:rowOff>50800</xdr:rowOff>
                  </to>
                </anchor>
              </controlPr>
            </control>
          </mc:Choice>
        </mc:AlternateContent>
        <mc:AlternateContent xmlns:mc="http://schemas.openxmlformats.org/markup-compatibility/2006">
          <mc:Choice Requires="x14">
            <control shapeId="54378" r:id="rId71" name="Check Box 106">
              <controlPr defaultSize="0" autoFill="0" autoLine="0" autoPict="0">
                <anchor moveWithCells="1">
                  <from>
                    <xdr:col>0</xdr:col>
                    <xdr:colOff>247650</xdr:colOff>
                    <xdr:row>207</xdr:row>
                    <xdr:rowOff>146050</xdr:rowOff>
                  </from>
                  <to>
                    <xdr:col>2</xdr:col>
                    <xdr:colOff>3695700</xdr:colOff>
                    <xdr:row>209</xdr:row>
                    <xdr:rowOff>57150</xdr:rowOff>
                  </to>
                </anchor>
              </controlPr>
            </control>
          </mc:Choice>
        </mc:AlternateContent>
        <mc:AlternateContent xmlns:mc="http://schemas.openxmlformats.org/markup-compatibility/2006">
          <mc:Choice Requires="x14">
            <control shapeId="54379" r:id="rId72" name="Check Box 107">
              <controlPr defaultSize="0" autoFill="0" autoLine="0" autoPict="0">
                <anchor moveWithCells="1">
                  <from>
                    <xdr:col>0</xdr:col>
                    <xdr:colOff>247650</xdr:colOff>
                    <xdr:row>206</xdr:row>
                    <xdr:rowOff>19050</xdr:rowOff>
                  </from>
                  <to>
                    <xdr:col>4</xdr:col>
                    <xdr:colOff>266700</xdr:colOff>
                    <xdr:row>208</xdr:row>
                    <xdr:rowOff>50800</xdr:rowOff>
                  </to>
                </anchor>
              </controlPr>
            </control>
          </mc:Choice>
        </mc:AlternateContent>
        <mc:AlternateContent xmlns:mc="http://schemas.openxmlformats.org/markup-compatibility/2006">
          <mc:Choice Requires="x14">
            <control shapeId="54380" r:id="rId73" name="Check Box 108">
              <controlPr defaultSize="0" autoFill="0" autoLine="0" autoPict="0">
                <anchor moveWithCells="1">
                  <from>
                    <xdr:col>0</xdr:col>
                    <xdr:colOff>247650</xdr:colOff>
                    <xdr:row>207</xdr:row>
                    <xdr:rowOff>146050</xdr:rowOff>
                  </from>
                  <to>
                    <xdr:col>2</xdr:col>
                    <xdr:colOff>3695700</xdr:colOff>
                    <xdr:row>209</xdr:row>
                    <xdr:rowOff>57150</xdr:rowOff>
                  </to>
                </anchor>
              </controlPr>
            </control>
          </mc:Choice>
        </mc:AlternateContent>
        <mc:AlternateContent xmlns:mc="http://schemas.openxmlformats.org/markup-compatibility/2006">
          <mc:Choice Requires="x14">
            <control shapeId="54381" r:id="rId74" name="Check Box 109">
              <controlPr defaultSize="0" autoFill="0" autoLine="0" autoPict="0">
                <anchor moveWithCells="1">
                  <from>
                    <xdr:col>0</xdr:col>
                    <xdr:colOff>247650</xdr:colOff>
                    <xdr:row>206</xdr:row>
                    <xdr:rowOff>19050</xdr:rowOff>
                  </from>
                  <to>
                    <xdr:col>4</xdr:col>
                    <xdr:colOff>266700</xdr:colOff>
                    <xdr:row>208</xdr:row>
                    <xdr:rowOff>50800</xdr:rowOff>
                  </to>
                </anchor>
              </controlPr>
            </control>
          </mc:Choice>
        </mc:AlternateContent>
        <mc:AlternateContent xmlns:mc="http://schemas.openxmlformats.org/markup-compatibility/2006">
          <mc:Choice Requires="x14">
            <control shapeId="54382" r:id="rId75" name="Check Box 110">
              <controlPr defaultSize="0" autoFill="0" autoLine="0" autoPict="0">
                <anchor moveWithCells="1">
                  <from>
                    <xdr:col>0</xdr:col>
                    <xdr:colOff>247650</xdr:colOff>
                    <xdr:row>207</xdr:row>
                    <xdr:rowOff>146050</xdr:rowOff>
                  </from>
                  <to>
                    <xdr:col>2</xdr:col>
                    <xdr:colOff>3695700</xdr:colOff>
                    <xdr:row>209</xdr:row>
                    <xdr:rowOff>57150</xdr:rowOff>
                  </to>
                </anchor>
              </controlPr>
            </control>
          </mc:Choice>
        </mc:AlternateContent>
        <mc:AlternateContent xmlns:mc="http://schemas.openxmlformats.org/markup-compatibility/2006">
          <mc:Choice Requires="x14">
            <control shapeId="54383" r:id="rId76" name="Check Box 111">
              <controlPr defaultSize="0" autoFill="0" autoLine="0" autoPict="0">
                <anchor moveWithCells="1">
                  <from>
                    <xdr:col>0</xdr:col>
                    <xdr:colOff>247650</xdr:colOff>
                    <xdr:row>261</xdr:row>
                    <xdr:rowOff>19050</xdr:rowOff>
                  </from>
                  <to>
                    <xdr:col>4</xdr:col>
                    <xdr:colOff>266700</xdr:colOff>
                    <xdr:row>263</xdr:row>
                    <xdr:rowOff>50800</xdr:rowOff>
                  </to>
                </anchor>
              </controlPr>
            </control>
          </mc:Choice>
        </mc:AlternateContent>
        <mc:AlternateContent xmlns:mc="http://schemas.openxmlformats.org/markup-compatibility/2006">
          <mc:Choice Requires="x14">
            <control shapeId="54384" r:id="rId77" name="Check Box 112">
              <controlPr defaultSize="0" autoFill="0" autoLine="0" autoPict="0">
                <anchor moveWithCells="1">
                  <from>
                    <xdr:col>0</xdr:col>
                    <xdr:colOff>247650</xdr:colOff>
                    <xdr:row>262</xdr:row>
                    <xdr:rowOff>146050</xdr:rowOff>
                  </from>
                  <to>
                    <xdr:col>2</xdr:col>
                    <xdr:colOff>3695700</xdr:colOff>
                    <xdr:row>264</xdr:row>
                    <xdr:rowOff>57150</xdr:rowOff>
                  </to>
                </anchor>
              </controlPr>
            </control>
          </mc:Choice>
        </mc:AlternateContent>
        <mc:AlternateContent xmlns:mc="http://schemas.openxmlformats.org/markup-compatibility/2006">
          <mc:Choice Requires="x14">
            <control shapeId="54385" r:id="rId78" name="Check Box 113">
              <controlPr defaultSize="0" autoFill="0" autoLine="0" autoPict="0">
                <anchor moveWithCells="1">
                  <from>
                    <xdr:col>0</xdr:col>
                    <xdr:colOff>247650</xdr:colOff>
                    <xdr:row>261</xdr:row>
                    <xdr:rowOff>19050</xdr:rowOff>
                  </from>
                  <to>
                    <xdr:col>4</xdr:col>
                    <xdr:colOff>266700</xdr:colOff>
                    <xdr:row>263</xdr:row>
                    <xdr:rowOff>50800</xdr:rowOff>
                  </to>
                </anchor>
              </controlPr>
            </control>
          </mc:Choice>
        </mc:AlternateContent>
        <mc:AlternateContent xmlns:mc="http://schemas.openxmlformats.org/markup-compatibility/2006">
          <mc:Choice Requires="x14">
            <control shapeId="54386" r:id="rId79" name="Check Box 114">
              <controlPr defaultSize="0" autoFill="0" autoLine="0" autoPict="0">
                <anchor moveWithCells="1">
                  <from>
                    <xdr:col>0</xdr:col>
                    <xdr:colOff>247650</xdr:colOff>
                    <xdr:row>262</xdr:row>
                    <xdr:rowOff>146050</xdr:rowOff>
                  </from>
                  <to>
                    <xdr:col>2</xdr:col>
                    <xdr:colOff>3695700</xdr:colOff>
                    <xdr:row>264</xdr:row>
                    <xdr:rowOff>57150</xdr:rowOff>
                  </to>
                </anchor>
              </controlPr>
            </control>
          </mc:Choice>
        </mc:AlternateContent>
        <mc:AlternateContent xmlns:mc="http://schemas.openxmlformats.org/markup-compatibility/2006">
          <mc:Choice Requires="x14">
            <control shapeId="54387" r:id="rId80" name="Check Box 115">
              <controlPr defaultSize="0" autoFill="0" autoLine="0" autoPict="0">
                <anchor moveWithCells="1">
                  <from>
                    <xdr:col>0</xdr:col>
                    <xdr:colOff>247650</xdr:colOff>
                    <xdr:row>261</xdr:row>
                    <xdr:rowOff>19050</xdr:rowOff>
                  </from>
                  <to>
                    <xdr:col>4</xdr:col>
                    <xdr:colOff>266700</xdr:colOff>
                    <xdr:row>263</xdr:row>
                    <xdr:rowOff>50800</xdr:rowOff>
                  </to>
                </anchor>
              </controlPr>
            </control>
          </mc:Choice>
        </mc:AlternateContent>
        <mc:AlternateContent xmlns:mc="http://schemas.openxmlformats.org/markup-compatibility/2006">
          <mc:Choice Requires="x14">
            <control shapeId="54388" r:id="rId81" name="Check Box 116">
              <controlPr defaultSize="0" autoFill="0" autoLine="0" autoPict="0">
                <anchor moveWithCells="1">
                  <from>
                    <xdr:col>0</xdr:col>
                    <xdr:colOff>247650</xdr:colOff>
                    <xdr:row>262</xdr:row>
                    <xdr:rowOff>146050</xdr:rowOff>
                  </from>
                  <to>
                    <xdr:col>2</xdr:col>
                    <xdr:colOff>3695700</xdr:colOff>
                    <xdr:row>264</xdr:row>
                    <xdr:rowOff>57150</xdr:rowOff>
                  </to>
                </anchor>
              </controlPr>
            </control>
          </mc:Choice>
        </mc:AlternateContent>
        <mc:AlternateContent xmlns:mc="http://schemas.openxmlformats.org/markup-compatibility/2006">
          <mc:Choice Requires="x14">
            <control shapeId="54389" r:id="rId82" name="Check Box 117">
              <controlPr defaultSize="0" autoFill="0" autoLine="0" autoPict="0">
                <anchor moveWithCells="1">
                  <from>
                    <xdr:col>0</xdr:col>
                    <xdr:colOff>247650</xdr:colOff>
                    <xdr:row>261</xdr:row>
                    <xdr:rowOff>19050</xdr:rowOff>
                  </from>
                  <to>
                    <xdr:col>4</xdr:col>
                    <xdr:colOff>266700</xdr:colOff>
                    <xdr:row>263</xdr:row>
                    <xdr:rowOff>50800</xdr:rowOff>
                  </to>
                </anchor>
              </controlPr>
            </control>
          </mc:Choice>
        </mc:AlternateContent>
        <mc:AlternateContent xmlns:mc="http://schemas.openxmlformats.org/markup-compatibility/2006">
          <mc:Choice Requires="x14">
            <control shapeId="54390" r:id="rId83" name="Check Box 118">
              <controlPr defaultSize="0" autoFill="0" autoLine="0" autoPict="0">
                <anchor moveWithCells="1">
                  <from>
                    <xdr:col>0</xdr:col>
                    <xdr:colOff>247650</xdr:colOff>
                    <xdr:row>262</xdr:row>
                    <xdr:rowOff>146050</xdr:rowOff>
                  </from>
                  <to>
                    <xdr:col>2</xdr:col>
                    <xdr:colOff>3695700</xdr:colOff>
                    <xdr:row>264</xdr:row>
                    <xdr:rowOff>57150</xdr:rowOff>
                  </to>
                </anchor>
              </controlPr>
            </control>
          </mc:Choice>
        </mc:AlternateContent>
        <mc:AlternateContent xmlns:mc="http://schemas.openxmlformats.org/markup-compatibility/2006">
          <mc:Choice Requires="x14">
            <control shapeId="54391" r:id="rId84" name="Check Box 119">
              <controlPr defaultSize="0" autoFill="0" autoLine="0" autoPict="0">
                <anchor moveWithCells="1">
                  <from>
                    <xdr:col>0</xdr:col>
                    <xdr:colOff>247650</xdr:colOff>
                    <xdr:row>316</xdr:row>
                    <xdr:rowOff>19050</xdr:rowOff>
                  </from>
                  <to>
                    <xdr:col>4</xdr:col>
                    <xdr:colOff>266700</xdr:colOff>
                    <xdr:row>318</xdr:row>
                    <xdr:rowOff>50800</xdr:rowOff>
                  </to>
                </anchor>
              </controlPr>
            </control>
          </mc:Choice>
        </mc:AlternateContent>
        <mc:AlternateContent xmlns:mc="http://schemas.openxmlformats.org/markup-compatibility/2006">
          <mc:Choice Requires="x14">
            <control shapeId="54392" r:id="rId85" name="Check Box 120">
              <controlPr defaultSize="0" autoFill="0" autoLine="0" autoPict="0">
                <anchor moveWithCells="1">
                  <from>
                    <xdr:col>0</xdr:col>
                    <xdr:colOff>247650</xdr:colOff>
                    <xdr:row>317</xdr:row>
                    <xdr:rowOff>146050</xdr:rowOff>
                  </from>
                  <to>
                    <xdr:col>2</xdr:col>
                    <xdr:colOff>3695700</xdr:colOff>
                    <xdr:row>319</xdr:row>
                    <xdr:rowOff>57150</xdr:rowOff>
                  </to>
                </anchor>
              </controlPr>
            </control>
          </mc:Choice>
        </mc:AlternateContent>
        <mc:AlternateContent xmlns:mc="http://schemas.openxmlformats.org/markup-compatibility/2006">
          <mc:Choice Requires="x14">
            <control shapeId="54393" r:id="rId86" name="Check Box 121">
              <controlPr defaultSize="0" autoFill="0" autoLine="0" autoPict="0">
                <anchor moveWithCells="1">
                  <from>
                    <xdr:col>0</xdr:col>
                    <xdr:colOff>247650</xdr:colOff>
                    <xdr:row>316</xdr:row>
                    <xdr:rowOff>19050</xdr:rowOff>
                  </from>
                  <to>
                    <xdr:col>4</xdr:col>
                    <xdr:colOff>266700</xdr:colOff>
                    <xdr:row>318</xdr:row>
                    <xdr:rowOff>50800</xdr:rowOff>
                  </to>
                </anchor>
              </controlPr>
            </control>
          </mc:Choice>
        </mc:AlternateContent>
        <mc:AlternateContent xmlns:mc="http://schemas.openxmlformats.org/markup-compatibility/2006">
          <mc:Choice Requires="x14">
            <control shapeId="54394" r:id="rId87" name="Check Box 122">
              <controlPr defaultSize="0" autoFill="0" autoLine="0" autoPict="0">
                <anchor moveWithCells="1">
                  <from>
                    <xdr:col>0</xdr:col>
                    <xdr:colOff>247650</xdr:colOff>
                    <xdr:row>317</xdr:row>
                    <xdr:rowOff>146050</xdr:rowOff>
                  </from>
                  <to>
                    <xdr:col>2</xdr:col>
                    <xdr:colOff>3695700</xdr:colOff>
                    <xdr:row>319</xdr:row>
                    <xdr:rowOff>57150</xdr:rowOff>
                  </to>
                </anchor>
              </controlPr>
            </control>
          </mc:Choice>
        </mc:AlternateContent>
        <mc:AlternateContent xmlns:mc="http://schemas.openxmlformats.org/markup-compatibility/2006">
          <mc:Choice Requires="x14">
            <control shapeId="54395" r:id="rId88" name="Check Box 123">
              <controlPr defaultSize="0" autoFill="0" autoLine="0" autoPict="0">
                <anchor moveWithCells="1">
                  <from>
                    <xdr:col>0</xdr:col>
                    <xdr:colOff>247650</xdr:colOff>
                    <xdr:row>316</xdr:row>
                    <xdr:rowOff>19050</xdr:rowOff>
                  </from>
                  <to>
                    <xdr:col>4</xdr:col>
                    <xdr:colOff>266700</xdr:colOff>
                    <xdr:row>318</xdr:row>
                    <xdr:rowOff>50800</xdr:rowOff>
                  </to>
                </anchor>
              </controlPr>
            </control>
          </mc:Choice>
        </mc:AlternateContent>
        <mc:AlternateContent xmlns:mc="http://schemas.openxmlformats.org/markup-compatibility/2006">
          <mc:Choice Requires="x14">
            <control shapeId="54396" r:id="rId89" name="Check Box 124">
              <controlPr defaultSize="0" autoFill="0" autoLine="0" autoPict="0">
                <anchor moveWithCells="1">
                  <from>
                    <xdr:col>0</xdr:col>
                    <xdr:colOff>247650</xdr:colOff>
                    <xdr:row>317</xdr:row>
                    <xdr:rowOff>146050</xdr:rowOff>
                  </from>
                  <to>
                    <xdr:col>2</xdr:col>
                    <xdr:colOff>3695700</xdr:colOff>
                    <xdr:row>319</xdr:row>
                    <xdr:rowOff>57150</xdr:rowOff>
                  </to>
                </anchor>
              </controlPr>
            </control>
          </mc:Choice>
        </mc:AlternateContent>
        <mc:AlternateContent xmlns:mc="http://schemas.openxmlformats.org/markup-compatibility/2006">
          <mc:Choice Requires="x14">
            <control shapeId="54397" r:id="rId90" name="Check Box 125">
              <controlPr defaultSize="0" autoFill="0" autoLine="0" autoPict="0">
                <anchor moveWithCells="1">
                  <from>
                    <xdr:col>0</xdr:col>
                    <xdr:colOff>247650</xdr:colOff>
                    <xdr:row>316</xdr:row>
                    <xdr:rowOff>19050</xdr:rowOff>
                  </from>
                  <to>
                    <xdr:col>4</xdr:col>
                    <xdr:colOff>266700</xdr:colOff>
                    <xdr:row>318</xdr:row>
                    <xdr:rowOff>50800</xdr:rowOff>
                  </to>
                </anchor>
              </controlPr>
            </control>
          </mc:Choice>
        </mc:AlternateContent>
        <mc:AlternateContent xmlns:mc="http://schemas.openxmlformats.org/markup-compatibility/2006">
          <mc:Choice Requires="x14">
            <control shapeId="54398" r:id="rId91" name="Check Box 126">
              <controlPr defaultSize="0" autoFill="0" autoLine="0" autoPict="0">
                <anchor moveWithCells="1">
                  <from>
                    <xdr:col>0</xdr:col>
                    <xdr:colOff>247650</xdr:colOff>
                    <xdr:row>317</xdr:row>
                    <xdr:rowOff>146050</xdr:rowOff>
                  </from>
                  <to>
                    <xdr:col>2</xdr:col>
                    <xdr:colOff>3695700</xdr:colOff>
                    <xdr:row>319</xdr:row>
                    <xdr:rowOff>57150</xdr:rowOff>
                  </to>
                </anchor>
              </controlPr>
            </control>
          </mc:Choice>
        </mc:AlternateContent>
        <mc:AlternateContent xmlns:mc="http://schemas.openxmlformats.org/markup-compatibility/2006">
          <mc:Choice Requires="x14">
            <control shapeId="54399" r:id="rId92" name="Check Box 127">
              <controlPr defaultSize="0" autoFill="0" autoLine="0" autoPict="0">
                <anchor moveWithCells="1">
                  <from>
                    <xdr:col>0</xdr:col>
                    <xdr:colOff>247650</xdr:colOff>
                    <xdr:row>316</xdr:row>
                    <xdr:rowOff>19050</xdr:rowOff>
                  </from>
                  <to>
                    <xdr:col>4</xdr:col>
                    <xdr:colOff>266700</xdr:colOff>
                    <xdr:row>318</xdr:row>
                    <xdr:rowOff>50800</xdr:rowOff>
                  </to>
                </anchor>
              </controlPr>
            </control>
          </mc:Choice>
        </mc:AlternateContent>
        <mc:AlternateContent xmlns:mc="http://schemas.openxmlformats.org/markup-compatibility/2006">
          <mc:Choice Requires="x14">
            <control shapeId="54400" r:id="rId93" name="Check Box 128">
              <controlPr defaultSize="0" autoFill="0" autoLine="0" autoPict="0">
                <anchor moveWithCells="1">
                  <from>
                    <xdr:col>0</xdr:col>
                    <xdr:colOff>247650</xdr:colOff>
                    <xdr:row>317</xdr:row>
                    <xdr:rowOff>146050</xdr:rowOff>
                  </from>
                  <to>
                    <xdr:col>2</xdr:col>
                    <xdr:colOff>3695700</xdr:colOff>
                    <xdr:row>319</xdr:row>
                    <xdr:rowOff>57150</xdr:rowOff>
                  </to>
                </anchor>
              </controlPr>
            </control>
          </mc:Choice>
        </mc:AlternateContent>
        <mc:AlternateContent xmlns:mc="http://schemas.openxmlformats.org/markup-compatibility/2006">
          <mc:Choice Requires="x14">
            <control shapeId="54401" r:id="rId94" name="Check Box 129">
              <controlPr defaultSize="0" autoFill="0" autoLine="0" autoPict="0">
                <anchor moveWithCells="1">
                  <from>
                    <xdr:col>0</xdr:col>
                    <xdr:colOff>247650</xdr:colOff>
                    <xdr:row>371</xdr:row>
                    <xdr:rowOff>19050</xdr:rowOff>
                  </from>
                  <to>
                    <xdr:col>4</xdr:col>
                    <xdr:colOff>266700</xdr:colOff>
                    <xdr:row>373</xdr:row>
                    <xdr:rowOff>50800</xdr:rowOff>
                  </to>
                </anchor>
              </controlPr>
            </control>
          </mc:Choice>
        </mc:AlternateContent>
        <mc:AlternateContent xmlns:mc="http://schemas.openxmlformats.org/markup-compatibility/2006">
          <mc:Choice Requires="x14">
            <control shapeId="54402" r:id="rId95" name="Check Box 130">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403" r:id="rId96" name="Check Box 131">
              <controlPr defaultSize="0" autoFill="0" autoLine="0" autoPict="0">
                <anchor moveWithCells="1">
                  <from>
                    <xdr:col>0</xdr:col>
                    <xdr:colOff>247650</xdr:colOff>
                    <xdr:row>371</xdr:row>
                    <xdr:rowOff>19050</xdr:rowOff>
                  </from>
                  <to>
                    <xdr:col>4</xdr:col>
                    <xdr:colOff>266700</xdr:colOff>
                    <xdr:row>373</xdr:row>
                    <xdr:rowOff>50800</xdr:rowOff>
                  </to>
                </anchor>
              </controlPr>
            </control>
          </mc:Choice>
        </mc:AlternateContent>
        <mc:AlternateContent xmlns:mc="http://schemas.openxmlformats.org/markup-compatibility/2006">
          <mc:Choice Requires="x14">
            <control shapeId="54404" r:id="rId97" name="Check Box 132">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405" r:id="rId98" name="Check Box 133">
              <controlPr defaultSize="0" autoFill="0" autoLine="0" autoPict="0">
                <anchor moveWithCells="1">
                  <from>
                    <xdr:col>0</xdr:col>
                    <xdr:colOff>247650</xdr:colOff>
                    <xdr:row>371</xdr:row>
                    <xdr:rowOff>19050</xdr:rowOff>
                  </from>
                  <to>
                    <xdr:col>4</xdr:col>
                    <xdr:colOff>266700</xdr:colOff>
                    <xdr:row>373</xdr:row>
                    <xdr:rowOff>50800</xdr:rowOff>
                  </to>
                </anchor>
              </controlPr>
            </control>
          </mc:Choice>
        </mc:AlternateContent>
        <mc:AlternateContent xmlns:mc="http://schemas.openxmlformats.org/markup-compatibility/2006">
          <mc:Choice Requires="x14">
            <control shapeId="54406" r:id="rId99" name="Check Box 134">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407" r:id="rId100" name="Check Box 135">
              <controlPr defaultSize="0" autoFill="0" autoLine="0" autoPict="0">
                <anchor moveWithCells="1">
                  <from>
                    <xdr:col>0</xdr:col>
                    <xdr:colOff>247650</xdr:colOff>
                    <xdr:row>371</xdr:row>
                    <xdr:rowOff>19050</xdr:rowOff>
                  </from>
                  <to>
                    <xdr:col>4</xdr:col>
                    <xdr:colOff>266700</xdr:colOff>
                    <xdr:row>373</xdr:row>
                    <xdr:rowOff>50800</xdr:rowOff>
                  </to>
                </anchor>
              </controlPr>
            </control>
          </mc:Choice>
        </mc:AlternateContent>
        <mc:AlternateContent xmlns:mc="http://schemas.openxmlformats.org/markup-compatibility/2006">
          <mc:Choice Requires="x14">
            <control shapeId="54408" r:id="rId101" name="Check Box 136">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409" r:id="rId102" name="Check Box 137">
              <controlPr defaultSize="0" autoFill="0" autoLine="0" autoPict="0">
                <anchor moveWithCells="1">
                  <from>
                    <xdr:col>0</xdr:col>
                    <xdr:colOff>247650</xdr:colOff>
                    <xdr:row>371</xdr:row>
                    <xdr:rowOff>19050</xdr:rowOff>
                  </from>
                  <to>
                    <xdr:col>4</xdr:col>
                    <xdr:colOff>266700</xdr:colOff>
                    <xdr:row>373</xdr:row>
                    <xdr:rowOff>50800</xdr:rowOff>
                  </to>
                </anchor>
              </controlPr>
            </control>
          </mc:Choice>
        </mc:AlternateContent>
        <mc:AlternateContent xmlns:mc="http://schemas.openxmlformats.org/markup-compatibility/2006">
          <mc:Choice Requires="x14">
            <control shapeId="54410" r:id="rId103" name="Check Box 138">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411" r:id="rId104" name="Check Box 139">
              <controlPr defaultSize="0" autoFill="0" autoLine="0" autoPict="0">
                <anchor moveWithCells="1">
                  <from>
                    <xdr:col>0</xdr:col>
                    <xdr:colOff>247650</xdr:colOff>
                    <xdr:row>371</xdr:row>
                    <xdr:rowOff>19050</xdr:rowOff>
                  </from>
                  <to>
                    <xdr:col>4</xdr:col>
                    <xdr:colOff>266700</xdr:colOff>
                    <xdr:row>373</xdr:row>
                    <xdr:rowOff>50800</xdr:rowOff>
                  </to>
                </anchor>
              </controlPr>
            </control>
          </mc:Choice>
        </mc:AlternateContent>
        <mc:AlternateContent xmlns:mc="http://schemas.openxmlformats.org/markup-compatibility/2006">
          <mc:Choice Requires="x14">
            <control shapeId="54412" r:id="rId105" name="Check Box 140">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413" r:id="rId106" name="Check Box 141">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14" r:id="rId107" name="Check Box 142">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15" r:id="rId108" name="Check Box 143">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16" r:id="rId109" name="Check Box 144">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17" r:id="rId110" name="Check Box 145">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18" r:id="rId111" name="Check Box 146">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19" r:id="rId112" name="Check Box 147">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20" r:id="rId113" name="Check Box 148">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21" r:id="rId114" name="Check Box 149">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22" r:id="rId115" name="Check Box 150">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23" r:id="rId116" name="Check Box 151">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24" r:id="rId117" name="Check Box 152">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25" r:id="rId118" name="Check Box 153">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26" r:id="rId119" name="Check Box 154">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27" r:id="rId120" name="Check Box 155">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28" r:id="rId121" name="Check Box 156">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29" r:id="rId122" name="Check Box 157">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30" r:id="rId123" name="Check Box 158">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31" r:id="rId124" name="Check Box 159">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32" r:id="rId125" name="Check Box 160">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33" r:id="rId126" name="Check Box 161">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34" r:id="rId127" name="Check Box 162">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35" r:id="rId128" name="Check Box 163">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36" r:id="rId129" name="Check Box 164">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37" r:id="rId130" name="Check Box 165">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38" r:id="rId131" name="Check Box 166">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39" r:id="rId132" name="Check Box 167">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40" r:id="rId133" name="Check Box 168">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41" r:id="rId134" name="Check Box 169">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42" r:id="rId135" name="Check Box 170">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43" r:id="rId136" name="Check Box 171">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44" r:id="rId137" name="Check Box 172">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45" r:id="rId138" name="Check Box 173">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46" r:id="rId139" name="Check Box 174">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47" r:id="rId140" name="Check Box 175">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48" r:id="rId141" name="Check Box 176">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49" r:id="rId142" name="Check Box 177">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50" r:id="rId143" name="Check Box 178">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51" r:id="rId144" name="Check Box 179">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52" r:id="rId145" name="Check Box 180">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53" r:id="rId146" name="Check Box 181">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54" r:id="rId147" name="Check Box 182">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55" r:id="rId148" name="Check Box 183">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56" r:id="rId149" name="Check Box 184">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57" r:id="rId150" name="Check Box 185">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58" r:id="rId151" name="Check Box 186">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59" r:id="rId152" name="Check Box 187">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60" r:id="rId153" name="Check Box 188">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61" r:id="rId154" name="Check Box 189">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62" r:id="rId155" name="Check Box 190">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63" r:id="rId156" name="Check Box 191">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64" r:id="rId157" name="Check Box 192">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65" r:id="rId158" name="Check Box 193">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66" r:id="rId159" name="Check Box 194">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67" r:id="rId160" name="Check Box 195">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68" r:id="rId161" name="Check Box 196">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69" r:id="rId162" name="Check Box 197">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70" r:id="rId163" name="Check Box 198">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71" r:id="rId164" name="Check Box 199">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72" r:id="rId165" name="Check Box 200">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73" r:id="rId166" name="Check Box 201">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74" r:id="rId167" name="Check Box 202">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75" r:id="rId168" name="Check Box 203">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76" r:id="rId169" name="Check Box 204">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77" r:id="rId170" name="Check Box 205">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78" r:id="rId171" name="Check Box 206">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79" r:id="rId172" name="Check Box 207">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80" r:id="rId173" name="Check Box 208">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81" r:id="rId174" name="Check Box 209">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82" r:id="rId175" name="Check Box 210">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83" r:id="rId176" name="Check Box 211">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84" r:id="rId177" name="Check Box 212">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85" r:id="rId178" name="Check Box 213">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86" r:id="rId179" name="Check Box 214">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87" r:id="rId180" name="Check Box 215">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88" r:id="rId181" name="Check Box 216">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89" r:id="rId182" name="Check Box 217">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90" r:id="rId183" name="Check Box 218">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91" r:id="rId184" name="Check Box 219">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92" r:id="rId185" name="Check Box 220">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93" r:id="rId186" name="Check Box 221">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94" r:id="rId187" name="Check Box 222">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95" r:id="rId188" name="Check Box 223">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96" r:id="rId189" name="Check Box 224">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97" r:id="rId190" name="Check Box 225">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98" r:id="rId191" name="Check Box 226">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99" r:id="rId192" name="Check Box 227">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500" r:id="rId193" name="Check Box 228">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501" r:id="rId194" name="Check Box 229">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502" r:id="rId195" name="Check Box 230">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503" r:id="rId196" name="Check Box 231">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04" r:id="rId197" name="Check Box 232">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05" r:id="rId198" name="Check Box 233">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06" r:id="rId199" name="Check Box 234">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07" r:id="rId200" name="Check Box 235">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08" r:id="rId201" name="Check Box 236">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09" r:id="rId202" name="Check Box 237">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10" r:id="rId203" name="Check Box 238">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11" r:id="rId204" name="Check Box 239">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12" r:id="rId205" name="Check Box 240">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13" r:id="rId206" name="Check Box 241">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14" r:id="rId207" name="Check Box 242">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15" r:id="rId208" name="Check Box 243">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16" r:id="rId209" name="Check Box 244">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17" r:id="rId210" name="Check Box 245">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18" r:id="rId211" name="Check Box 246">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19" r:id="rId212" name="Check Box 247">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20" r:id="rId213" name="Check Box 248">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21" r:id="rId214" name="Check Box 249">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22" r:id="rId215" name="Check Box 250">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23" r:id="rId216" name="Check Box 251">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24" r:id="rId217" name="Check Box 252">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25" r:id="rId218" name="Check Box 253">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26" r:id="rId219" name="Check Box 254">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27" r:id="rId220" name="Check Box 255">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28" r:id="rId221" name="Check Box 256">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29" r:id="rId222" name="Check Box 257">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30" r:id="rId223" name="Check Box 258">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31" r:id="rId224" name="Check Box 259">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32" r:id="rId225" name="Check Box 260">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33" r:id="rId226" name="Check Box 261">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34" r:id="rId227" name="Check Box 262">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35" r:id="rId228" name="Check Box 263">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36" r:id="rId229" name="Check Box 264">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37" r:id="rId230" name="Check Box 265">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38" r:id="rId231" name="Check Box 266">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39" r:id="rId232" name="Check Box 267">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40" r:id="rId233" name="Check Box 268">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41" r:id="rId234" name="Check Box 269">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42" r:id="rId235" name="Check Box 270">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43" r:id="rId236" name="Check Box 271">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44" r:id="rId237" name="Check Box 272">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45" r:id="rId238" name="Check Box 273">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46" r:id="rId239" name="Check Box 274">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47" r:id="rId240" name="Check Box 275">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48" r:id="rId241" name="Check Box 276">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49" r:id="rId242" name="Check Box 277">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50" r:id="rId243" name="Check Box 278">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51" r:id="rId244" name="Check Box 279">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52" r:id="rId245" name="Check Box 280">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53" r:id="rId246" name="Check Box 281">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54" r:id="rId247" name="Check Box 282">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55" r:id="rId248" name="Check Box 283">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56" r:id="rId249" name="Check Box 284">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57" r:id="rId250" name="Check Box 285">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58" r:id="rId251" name="Check Box 286">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59" r:id="rId252" name="Check Box 287">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60" r:id="rId253" name="Check Box 288">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61" r:id="rId254" name="Check Box 289">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62" r:id="rId255" name="Check Box 290">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63" r:id="rId256" name="Check Box 291">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64" r:id="rId257" name="Check Box 292">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65" r:id="rId258" name="Check Box 293">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66" r:id="rId259" name="Check Box 294">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67" r:id="rId260" name="Check Box 295">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68" r:id="rId261" name="Check Box 296">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69" r:id="rId262" name="Check Box 297">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70" r:id="rId263" name="Check Box 298">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71" r:id="rId264" name="Check Box 299">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72" r:id="rId265" name="Check Box 300">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73" r:id="rId266" name="Check Box 301">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74" r:id="rId267" name="Check Box 302">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75" r:id="rId268" name="Check Box 303">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76" r:id="rId269" name="Check Box 304">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77" r:id="rId270" name="Check Box 305">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78" r:id="rId271" name="Check Box 306">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79" r:id="rId272" name="Check Box 307">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80" r:id="rId273" name="Check Box 308">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81" r:id="rId274" name="Check Box 309">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82" r:id="rId275" name="Check Box 310">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83" r:id="rId276" name="Check Box 311">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84" r:id="rId277" name="Check Box 312">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85" r:id="rId278" name="Check Box 313">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86" r:id="rId279" name="Check Box 314">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87" r:id="rId280" name="Check Box 315">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88" r:id="rId281" name="Check Box 316">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89" r:id="rId282" name="Check Box 317">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90" r:id="rId283" name="Check Box 318">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91" r:id="rId284" name="Check Box 319">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92" r:id="rId285" name="Check Box 320">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93" r:id="rId286" name="Check Box 321">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94" r:id="rId287" name="Check Box 322">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95" r:id="rId288" name="Check Box 323">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96" r:id="rId289" name="Check Box 324">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97" r:id="rId290" name="Check Box 325">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98" r:id="rId291" name="Check Box 326">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99" r:id="rId292" name="Check Box 327">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600" r:id="rId293" name="Check Box 328">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601" r:id="rId294" name="Check Box 329">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602" r:id="rId295" name="Check Box 330">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603" r:id="rId296" name="Check Box 331">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604" r:id="rId297" name="Check Box 332">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605" r:id="rId298" name="Check Box 333">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606" r:id="rId299" name="Check Box 334">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607" r:id="rId300" name="Check Box 335">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608" r:id="rId301" name="Check Box 336">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609" r:id="rId302" name="Check Box 337">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610" r:id="rId303" name="Check Box 338">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611" r:id="rId304" name="Check Box 339">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12" r:id="rId305" name="Check Box 340">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13" r:id="rId306" name="Check Box 341">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14" r:id="rId307" name="Check Box 342">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15" r:id="rId308" name="Check Box 343">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16" r:id="rId309" name="Check Box 344">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17" r:id="rId310" name="Check Box 345">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18" r:id="rId311" name="Check Box 346">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19" r:id="rId312" name="Check Box 347">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20" r:id="rId313" name="Check Box 348">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21" r:id="rId314" name="Check Box 349">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22" r:id="rId315" name="Check Box 350">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23" r:id="rId316" name="Check Box 351">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24" r:id="rId317" name="Check Box 352">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25" r:id="rId318" name="Check Box 353">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26" r:id="rId319" name="Check Box 354">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27" r:id="rId320" name="Check Box 355">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28" r:id="rId321" name="Check Box 356">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29" r:id="rId322" name="Check Box 357">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30" r:id="rId323" name="Check Box 358">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31" r:id="rId324" name="Check Box 359">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32" r:id="rId325" name="Check Box 360">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33" r:id="rId326" name="Check Box 361">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34" r:id="rId327" name="Check Box 362">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35" r:id="rId328" name="Check Box 363">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36" r:id="rId329" name="Check Box 364">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37" r:id="rId330" name="Check Box 365">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38" r:id="rId331" name="Check Box 366">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39" r:id="rId332" name="Check Box 367">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40" r:id="rId333" name="Check Box 368">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41" r:id="rId334" name="Check Box 369">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42" r:id="rId335" name="Check Box 370">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43" r:id="rId336" name="Check Box 371">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44" r:id="rId337" name="Check Box 372">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45" r:id="rId338" name="Check Box 373">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46" r:id="rId339" name="Check Box 374">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47" r:id="rId340" name="Check Box 375">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48" r:id="rId341" name="Check Box 376">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49" r:id="rId342" name="Check Box 377">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50" r:id="rId343" name="Check Box 378">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51" r:id="rId344" name="Check Box 379">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52" r:id="rId345" name="Check Box 380">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53" r:id="rId346" name="Check Box 381">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54" r:id="rId347" name="Check Box 382">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55" r:id="rId348" name="Check Box 383">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56" r:id="rId349" name="Check Box 384">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57" r:id="rId350" name="Check Box 385">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58" r:id="rId351" name="Check Box 386">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59" r:id="rId352" name="Check Box 387">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60" r:id="rId353" name="Check Box 388">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61" r:id="rId354" name="Check Box 389">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62" r:id="rId355" name="Check Box 390">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63" r:id="rId356" name="Check Box 391">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64" r:id="rId357" name="Check Box 392">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65" r:id="rId358" name="Check Box 393">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66" r:id="rId359" name="Check Box 394">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67" r:id="rId360" name="Check Box 395">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68" r:id="rId361" name="Check Box 396">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69" r:id="rId362" name="Check Box 397">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70" r:id="rId363" name="Check Box 398">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71" r:id="rId364" name="Check Box 399">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72" r:id="rId365" name="Check Box 400">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73" r:id="rId366" name="Check Box 401">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74" r:id="rId367" name="Check Box 402">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75" r:id="rId368" name="Check Box 403">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76" r:id="rId369" name="Check Box 404">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77" r:id="rId370" name="Check Box 405">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78" r:id="rId371" name="Check Box 406">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79" r:id="rId372" name="Check Box 407">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80" r:id="rId373" name="Check Box 408">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81" r:id="rId374" name="Check Box 409">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82" r:id="rId375" name="Check Box 410">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83" r:id="rId376" name="Check Box 411">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84" r:id="rId377" name="Check Box 412">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85" r:id="rId378" name="Check Box 413">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86" r:id="rId379" name="Check Box 414">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87" r:id="rId380" name="Check Box 415">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88" r:id="rId381" name="Check Box 416">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89" r:id="rId382" name="Check Box 417">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90" r:id="rId383" name="Check Box 418">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91" r:id="rId384" name="Check Box 419">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92" r:id="rId385" name="Check Box 420">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93" r:id="rId386" name="Check Box 421">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94" r:id="rId387" name="Check Box 422">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95" r:id="rId388" name="Check Box 423">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96" r:id="rId389" name="Check Box 424">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97" r:id="rId390" name="Check Box 425">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98" r:id="rId391" name="Check Box 426">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99" r:id="rId392" name="Check Box 427">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00" r:id="rId393" name="Check Box 428">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01" r:id="rId394" name="Check Box 429">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02" r:id="rId395" name="Check Box 430">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03" r:id="rId396" name="Check Box 431">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04" r:id="rId397" name="Check Box 432">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05" r:id="rId398" name="Check Box 433">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06" r:id="rId399" name="Check Box 434">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07" r:id="rId400" name="Check Box 435">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08" r:id="rId401" name="Check Box 436">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09" r:id="rId402" name="Check Box 437">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10" r:id="rId403" name="Check Box 438">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11" r:id="rId404" name="Check Box 439">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12" r:id="rId405" name="Check Box 440">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13" r:id="rId406" name="Check Box 441">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14" r:id="rId407" name="Check Box 442">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15" r:id="rId408" name="Check Box 443">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16" r:id="rId409" name="Check Box 444">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17" r:id="rId410" name="Check Box 445">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18" r:id="rId411" name="Check Box 446">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19" r:id="rId412" name="Check Box 447">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20" r:id="rId413" name="Check Box 448">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21" r:id="rId414" name="Check Box 449">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22" r:id="rId415" name="Check Box 450">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23" r:id="rId416" name="Check Box 451">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24" r:id="rId417" name="Check Box 452">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25" r:id="rId418" name="Check Box 453">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26" r:id="rId419" name="Check Box 454">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27" r:id="rId420" name="Check Box 455">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28" r:id="rId421" name="Check Box 456">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29" r:id="rId422" name="Check Box 457">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30" r:id="rId423" name="Check Box 458">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31" r:id="rId424" name="Check Box 459">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32" r:id="rId425" name="Check Box 460">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33" r:id="rId426" name="Check Box 461">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34" r:id="rId427" name="Check Box 462">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35" r:id="rId428" name="Check Box 463">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36" r:id="rId429" name="Check Box 464">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37" r:id="rId430" name="Check Box 465">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38" r:id="rId431" name="Check Box 466">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39" r:id="rId432" name="Check Box 467">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40" r:id="rId433" name="Check Box 468">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41" r:id="rId434" name="Check Box 469">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42" r:id="rId435" name="Check Box 470">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43" r:id="rId436" name="Check Box 471">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44" r:id="rId437" name="Check Box 472">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45" r:id="rId438" name="Check Box 473">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46" r:id="rId439" name="Check Box 474">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47" r:id="rId440" name="Check Box 475">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48" r:id="rId441" name="Check Box 476">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49" r:id="rId442" name="Check Box 477">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50" r:id="rId443" name="Check Box 478">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51" r:id="rId444" name="Check Box 479">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52" r:id="rId445" name="Check Box 480">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53" r:id="rId446" name="Check Box 481">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54" r:id="rId447" name="Check Box 482">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55" r:id="rId448" name="Check Box 483">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56" r:id="rId449" name="Check Box 484">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57" r:id="rId450" name="Check Box 485">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58" r:id="rId451" name="Check Box 486">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59" r:id="rId452" name="Check Box 487">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60" r:id="rId453" name="Check Box 488">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61" r:id="rId454" name="Check Box 489">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62" r:id="rId455" name="Check Box 490">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63" r:id="rId456" name="Check Box 491">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64" r:id="rId457" name="Check Box 492">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65" r:id="rId458" name="Check Box 493">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66" r:id="rId459" name="Check Box 494">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67" r:id="rId460" name="Check Box 495">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68" r:id="rId461" name="Check Box 496">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69" r:id="rId462" name="Check Box 497">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70" r:id="rId463" name="Check Box 498">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71" r:id="rId464" name="Check Box 499">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72" r:id="rId465" name="Check Box 500">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73" r:id="rId466" name="Check Box 501">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74" r:id="rId467" name="Check Box 502">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75" r:id="rId468" name="Check Box 503">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76" r:id="rId469" name="Check Box 504">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77" r:id="rId470" name="Check Box 505">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78" r:id="rId471" name="Check Box 506">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79" r:id="rId472" name="Check Box 507">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80" r:id="rId473" name="Check Box 508">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81" r:id="rId474" name="Check Box 509">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82" r:id="rId475" name="Check Box 510">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83" r:id="rId476" name="Check Box 511">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84" r:id="rId477" name="Check Box 512">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85" r:id="rId478" name="Check Box 513">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86" r:id="rId479" name="Check Box 514">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87" r:id="rId480" name="Check Box 515">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88" r:id="rId481" name="Check Box 516">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89" r:id="rId482" name="Check Box 517">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90" r:id="rId483" name="Check Box 518">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91" r:id="rId484" name="Check Box 519">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792" r:id="rId485" name="Check Box 520">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793" r:id="rId486" name="Check Box 521">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794" r:id="rId487" name="Check Box 522">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795" r:id="rId488" name="Check Box 523">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796" r:id="rId489" name="Check Box 524">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797" r:id="rId490" name="Check Box 525">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798" r:id="rId491" name="Check Box 526">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799" r:id="rId492" name="Check Box 527">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00" r:id="rId493" name="Check Box 528">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01" r:id="rId494" name="Check Box 529">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02" r:id="rId495" name="Check Box 530">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03" r:id="rId496" name="Check Box 531">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04" r:id="rId497" name="Check Box 532">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05" r:id="rId498" name="Check Box 533">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06" r:id="rId499" name="Check Box 534">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07" r:id="rId500" name="Check Box 535">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08" r:id="rId501" name="Check Box 536">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09" r:id="rId502" name="Check Box 537">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10" r:id="rId503" name="Check Box 538">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11" r:id="rId504" name="Check Box 539">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12" r:id="rId505" name="Check Box 540">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13" r:id="rId506" name="Check Box 541">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14" r:id="rId507" name="Check Box 542">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15" r:id="rId508" name="Check Box 543">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16" r:id="rId509" name="Check Box 544">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17" r:id="rId510" name="Check Box 545">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18" r:id="rId511" name="Check Box 546">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19" r:id="rId512" name="Check Box 547">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20" r:id="rId513" name="Check Box 548">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21" r:id="rId514" name="Check Box 549">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22" r:id="rId515" name="Check Box 550">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23" r:id="rId516" name="Check Box 551">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24" r:id="rId517" name="Check Box 552">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25" r:id="rId518" name="Check Box 553">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26" r:id="rId519" name="Check Box 554">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27" r:id="rId520" name="Check Box 555">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28" r:id="rId521" name="Check Box 556">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29" r:id="rId522" name="Check Box 557">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30" r:id="rId523" name="Check Box 558">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31" r:id="rId524" name="Check Box 559">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32" r:id="rId525" name="Check Box 560">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33" r:id="rId526" name="Check Box 561">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34" r:id="rId527" name="Check Box 562">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35" r:id="rId528" name="Check Box 563">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36" r:id="rId529" name="Check Box 564">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37" r:id="rId530" name="Check Box 565">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38" r:id="rId531" name="Check Box 566">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39" r:id="rId532" name="Check Box 567">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40" r:id="rId533" name="Check Box 568">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41" r:id="rId534" name="Check Box 569">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42" r:id="rId535" name="Check Box 570">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43" r:id="rId536" name="Check Box 571">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44" r:id="rId537" name="Check Box 572">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45" r:id="rId538" name="Check Box 573">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46" r:id="rId539" name="Check Box 574">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47" r:id="rId540" name="Check Box 575">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48" r:id="rId541" name="Check Box 576">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49" r:id="rId542" name="Check Box 577">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50" r:id="rId543" name="Check Box 578">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51" r:id="rId544" name="Check Box 579">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52" r:id="rId545" name="Check Box 580">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53" r:id="rId546" name="Check Box 581">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54" r:id="rId547" name="Check Box 582">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55" r:id="rId548" name="Check Box 583">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56" r:id="rId549" name="Check Box 584">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57" r:id="rId550" name="Check Box 585">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58" r:id="rId551" name="Check Box 586">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59" r:id="rId552" name="Check Box 587">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60" r:id="rId553" name="Check Box 588">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61" r:id="rId554" name="Check Box 589">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62" r:id="rId555" name="Check Box 590">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63" r:id="rId556" name="Check Box 591">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64" r:id="rId557" name="Check Box 592">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65" r:id="rId558" name="Check Box 593">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66" r:id="rId559" name="Check Box 594">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67" r:id="rId560" name="Check Box 595">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68" r:id="rId561" name="Check Box 596">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69" r:id="rId562" name="Check Box 597">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70" r:id="rId563" name="Check Box 598">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71" r:id="rId564" name="Check Box 599">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72" r:id="rId565" name="Check Box 600">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73" r:id="rId566" name="Check Box 601">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74" r:id="rId567" name="Check Box 602">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75" r:id="rId568" name="Check Box 603">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76" r:id="rId569" name="Check Box 604">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77" r:id="rId570" name="Check Box 605">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78" r:id="rId571" name="Check Box 606">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79" r:id="rId572" name="Check Box 607">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80" r:id="rId573" name="Check Box 608">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81" r:id="rId574" name="Check Box 609">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82" r:id="rId575" name="Check Box 610">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83" r:id="rId576" name="Check Box 611">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84" r:id="rId577" name="Check Box 612">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85" r:id="rId578" name="Check Box 613">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86" r:id="rId579" name="Check Box 614">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87" r:id="rId580" name="Check Box 615">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88" r:id="rId581" name="Check Box 616">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89" r:id="rId582" name="Check Box 617">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90" r:id="rId583" name="Check Box 618">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91" r:id="rId584" name="Check Box 619">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92" r:id="rId585" name="Check Box 620">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93" r:id="rId586" name="Check Box 621">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94" r:id="rId587" name="Check Box 622">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95" r:id="rId588" name="Check Box 623">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96" r:id="rId589" name="Check Box 624">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97" r:id="rId590" name="Check Box 625">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98" r:id="rId591" name="Check Box 626">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99" r:id="rId592" name="Check Box 627">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00" r:id="rId593" name="Check Box 628">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01" r:id="rId594" name="Check Box 629">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02" r:id="rId595" name="Check Box 630">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03" r:id="rId596" name="Check Box 631">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04" r:id="rId597" name="Check Box 632">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05" r:id="rId598" name="Check Box 633">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06" r:id="rId599" name="Check Box 634">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07" r:id="rId600" name="Check Box 635">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08" r:id="rId601" name="Check Box 636">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09" r:id="rId602" name="Check Box 637">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10" r:id="rId603" name="Check Box 638">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11" r:id="rId604" name="Check Box 639">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12" r:id="rId605" name="Check Box 640">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13" r:id="rId606" name="Check Box 641">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14" r:id="rId607" name="Check Box 642">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15" r:id="rId608" name="Check Box 643">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16" r:id="rId609" name="Check Box 644">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17" r:id="rId610" name="Check Box 645">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18" r:id="rId611" name="Check Box 646">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19" r:id="rId612" name="Check Box 647">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20" r:id="rId613" name="Check Box 648">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21" r:id="rId614" name="Check Box 649">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22" r:id="rId615" name="Check Box 650">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23" r:id="rId616" name="Check Box 651">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24" r:id="rId617" name="Check Box 652">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25" r:id="rId618" name="Check Box 653">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26" r:id="rId619" name="Check Box 654">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27" r:id="rId620" name="Check Box 655">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28" r:id="rId621" name="Check Box 656">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29" r:id="rId622" name="Check Box 657">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30" r:id="rId623" name="Check Box 658">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31" r:id="rId624" name="Check Box 659">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32" r:id="rId625" name="Check Box 660">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33" r:id="rId626" name="Check Box 661">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34" r:id="rId627" name="Check Box 662">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35" r:id="rId628" name="Check Box 663">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36" r:id="rId629" name="Check Box 664">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37" r:id="rId630" name="Check Box 665">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38" r:id="rId631" name="Check Box 666">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39" r:id="rId632" name="Check Box 667">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40" r:id="rId633" name="Check Box 668">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41" r:id="rId634" name="Check Box 669">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42" r:id="rId635" name="Check Box 670">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43" r:id="rId636" name="Check Box 671">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44" r:id="rId637" name="Check Box 672">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45" r:id="rId638" name="Check Box 673">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46" r:id="rId639" name="Check Box 674">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47" r:id="rId640" name="Check Box 675">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48" r:id="rId641" name="Check Box 676">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49" r:id="rId642" name="Check Box 677">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50" r:id="rId643" name="Check Box 678">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51" r:id="rId644" name="Check Box 679">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52" r:id="rId645" name="Check Box 680">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53" r:id="rId646" name="Check Box 681">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54" r:id="rId647" name="Check Box 682">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55" r:id="rId648" name="Check Box 683">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56" r:id="rId649" name="Check Box 684">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57" r:id="rId650" name="Check Box 685">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58" r:id="rId651" name="Check Box 686">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59" r:id="rId652" name="Check Box 687">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60" r:id="rId653" name="Check Box 688">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61" r:id="rId654" name="Check Box 689">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62" r:id="rId655" name="Check Box 690">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63" r:id="rId656" name="Check Box 691">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64" r:id="rId657" name="Check Box 692">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65" r:id="rId658" name="Check Box 693">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66" r:id="rId659" name="Check Box 694">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67" r:id="rId660" name="Check Box 695">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68" r:id="rId661" name="Check Box 696">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69" r:id="rId662" name="Check Box 697">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70" r:id="rId663" name="Check Box 698">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71" r:id="rId664" name="Check Box 699">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72" r:id="rId665" name="Check Box 700">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73" r:id="rId666" name="Check Box 701">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74" r:id="rId667" name="Check Box 702">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75" r:id="rId668" name="Check Box 703">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76" r:id="rId669" name="Check Box 704">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77" r:id="rId670" name="Check Box 705">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78" r:id="rId671" name="Check Box 706">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79" r:id="rId672" name="Check Box 707">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80" r:id="rId673" name="Check Box 708">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81" r:id="rId674" name="Check Box 709">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82" r:id="rId675" name="Check Box 710">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83" r:id="rId676" name="Check Box 711">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84" r:id="rId677" name="Check Box 712">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85" r:id="rId678" name="Check Box 713">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86" r:id="rId679" name="Check Box 714">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87" r:id="rId680" name="Check Box 715">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88" r:id="rId681" name="Check Box 716">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89" r:id="rId682" name="Check Box 717">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90" r:id="rId683" name="Check Box 718">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91" r:id="rId684" name="Check Box 719">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92" r:id="rId685" name="Check Box 720">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93" r:id="rId686" name="Check Box 721">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94" r:id="rId687" name="Check Box 722">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95" r:id="rId688" name="Check Box 723">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96" r:id="rId689" name="Check Box 724">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97" r:id="rId690" name="Check Box 725">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98" r:id="rId691" name="Check Box 726">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99" r:id="rId692" name="Check Box 727">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00" r:id="rId693" name="Check Box 728">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01" r:id="rId694" name="Check Box 729">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02" r:id="rId695" name="Check Box 730">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03" r:id="rId696" name="Check Box 731">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04" r:id="rId697" name="Check Box 732">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05" r:id="rId698" name="Check Box 733">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06" r:id="rId699" name="Check Box 734">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07" r:id="rId700" name="Check Box 735">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08" r:id="rId701" name="Check Box 736">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09" r:id="rId702" name="Check Box 737">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10" r:id="rId703" name="Check Box 738">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11" r:id="rId704" name="Check Box 739">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12" r:id="rId705" name="Check Box 740">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13" r:id="rId706" name="Check Box 741">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14" r:id="rId707" name="Check Box 742">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15" r:id="rId708" name="Check Box 743">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16" r:id="rId709" name="Check Box 744">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17" r:id="rId710" name="Check Box 745">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18" r:id="rId711" name="Check Box 746">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19" r:id="rId712" name="Check Box 747">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20" r:id="rId713" name="Check Box 748">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21" r:id="rId714" name="Check Box 749">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22" r:id="rId715" name="Check Box 750">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23" r:id="rId716" name="Check Box 751">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24" r:id="rId717" name="Check Box 752">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25" r:id="rId718" name="Check Box 753">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26" r:id="rId719" name="Check Box 754">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27" r:id="rId720" name="Check Box 755">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28" r:id="rId721" name="Check Box 756">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29" r:id="rId722" name="Check Box 757">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30" r:id="rId723" name="Check Box 758">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31" r:id="rId724" name="Check Box 759">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32" r:id="rId725" name="Check Box 760">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33" r:id="rId726" name="Check Box 761">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34" r:id="rId727" name="Check Box 762">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35" r:id="rId728" name="Check Box 763">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36" r:id="rId729" name="Check Box 764">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37" r:id="rId730" name="Check Box 765">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38" r:id="rId731" name="Check Box 766">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39" r:id="rId732" name="Check Box 767">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40" r:id="rId733" name="Check Box 768">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41" r:id="rId734" name="Check Box 769">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42" r:id="rId735" name="Check Box 770">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43" r:id="rId736" name="Check Box 771">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44" r:id="rId737" name="Check Box 772">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45" r:id="rId738" name="Check Box 773">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46" r:id="rId739" name="Check Box 774">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47" r:id="rId740" name="Check Box 775">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48" r:id="rId741" name="Check Box 776">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49" r:id="rId742" name="Check Box 777">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50" r:id="rId743" name="Check Box 778">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51" r:id="rId744" name="Check Box 779">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52" r:id="rId745" name="Check Box 780">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53" r:id="rId746" name="Check Box 781">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54" r:id="rId747" name="Check Box 782">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55" r:id="rId748" name="Check Box 783">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56" r:id="rId749" name="Check Box 784">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57" r:id="rId750" name="Check Box 785">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58" r:id="rId751" name="Check Box 786">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59" r:id="rId752" name="Check Box 787">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60" r:id="rId753" name="Check Box 788">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61" r:id="rId754" name="Check Box 789">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62" r:id="rId755" name="Check Box 790">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63" r:id="rId756" name="Check Box 791">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64" r:id="rId757" name="Check Box 792">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65" r:id="rId758" name="Check Box 793">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66" r:id="rId759" name="Check Box 794">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67" r:id="rId760" name="Check Box 795">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68" r:id="rId761" name="Check Box 796">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69" r:id="rId762" name="Check Box 797">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70" r:id="rId763" name="Check Box 798">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71" r:id="rId764" name="Check Box 799">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72" r:id="rId765" name="Check Box 800">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73" r:id="rId766" name="Check Box 801">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74" r:id="rId767" name="Check Box 802">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75" r:id="rId768" name="Check Box 803">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76" r:id="rId769" name="Check Box 804">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77" r:id="rId770" name="Check Box 805">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78" r:id="rId771" name="Check Box 806">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79" r:id="rId772" name="Check Box 807">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80" r:id="rId773" name="Check Box 808">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81" r:id="rId774" name="Check Box 809">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82" r:id="rId775" name="Check Box 810">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83" r:id="rId776" name="Check Box 811">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84" r:id="rId777" name="Check Box 812">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85" r:id="rId778" name="Check Box 813">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86" r:id="rId779" name="Check Box 814">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87" r:id="rId780" name="Check Box 815">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88" r:id="rId781" name="Check Box 816">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89" r:id="rId782" name="Check Box 817">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90" r:id="rId783" name="Check Box 818">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91" r:id="rId784" name="Check Box 819">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92" r:id="rId785" name="Check Box 820">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93" r:id="rId786" name="Check Box 821">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94" r:id="rId787" name="Check Box 822">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95" r:id="rId788" name="Check Box 823">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96" r:id="rId789" name="Check Box 824">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97" r:id="rId790" name="Check Box 825">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98" r:id="rId791" name="Check Box 826">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99" r:id="rId792" name="Check Box 827">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00" r:id="rId793" name="Check Box 828">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01" r:id="rId794" name="Check Box 829">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02" r:id="rId795" name="Check Box 830">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03" r:id="rId796" name="Check Box 831">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04" r:id="rId797" name="Check Box 832">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05" r:id="rId798" name="Check Box 833">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06" r:id="rId799" name="Check Box 834">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07" r:id="rId800" name="Check Box 835">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08" r:id="rId801" name="Check Box 836">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09" r:id="rId802" name="Check Box 837">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10" r:id="rId803" name="Check Box 838">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11" r:id="rId804" name="Check Box 839">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12" r:id="rId805" name="Check Box 840">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13" r:id="rId806" name="Check Box 841">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14" r:id="rId807" name="Check Box 842">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15" r:id="rId808" name="Check Box 843">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16" r:id="rId809" name="Check Box 844">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17" r:id="rId810" name="Check Box 845">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18" r:id="rId811" name="Check Box 846">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19" r:id="rId812" name="Check Box 847">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20" r:id="rId813" name="Check Box 848">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21" r:id="rId814" name="Check Box 849">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22" r:id="rId815" name="Check Box 850">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23" r:id="rId816" name="Check Box 851">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24" r:id="rId817" name="Check Box 852">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25" r:id="rId818" name="Check Box 853">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26" r:id="rId819" name="Check Box 854">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27" r:id="rId820" name="Check Box 855">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28" r:id="rId821" name="Check Box 856">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29" r:id="rId822" name="Check Box 857">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30" r:id="rId823" name="Check Box 85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31" r:id="rId824" name="Check Box 859">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32" r:id="rId825" name="Check Box 860">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33" r:id="rId826" name="Check Box 861">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34" r:id="rId827" name="Check Box 862">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35" r:id="rId828" name="Check Box 863">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36" r:id="rId829" name="Check Box 864">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37" r:id="rId830" name="Check Box 865">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38" r:id="rId831" name="Check Box 866">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39" r:id="rId832" name="Check Box 867">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40" r:id="rId833" name="Check Box 86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41" r:id="rId834" name="Check Box 869">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42" r:id="rId835" name="Check Box 870">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43" r:id="rId836" name="Check Box 871">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44" r:id="rId837" name="Check Box 872">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45" r:id="rId838" name="Check Box 873">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46" r:id="rId839" name="Check Box 874">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47" r:id="rId840" name="Check Box 875">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48" r:id="rId841" name="Check Box 876">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49" r:id="rId842" name="Check Box 877">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50" r:id="rId843" name="Check Box 87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51" r:id="rId844" name="Check Box 879">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52" r:id="rId845" name="Check Box 880">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53" r:id="rId846" name="Check Box 881">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54" r:id="rId847" name="Check Box 882">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55" r:id="rId848" name="Check Box 883">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56" r:id="rId849" name="Check Box 884">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57" r:id="rId850" name="Check Box 885">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58" r:id="rId851" name="Check Box 886">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59" r:id="rId852" name="Check Box 887">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60" r:id="rId853" name="Check Box 88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61" r:id="rId854" name="Check Box 889">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62" r:id="rId855" name="Check Box 890">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63" r:id="rId856" name="Check Box 891">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64" r:id="rId857" name="Check Box 892">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65" r:id="rId858" name="Check Box 893">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66" r:id="rId859" name="Check Box 894">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67" r:id="rId860" name="Check Box 895">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68" r:id="rId861" name="Check Box 896">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69" r:id="rId862" name="Check Box 897">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70" r:id="rId863" name="Check Box 89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71" r:id="rId864" name="Check Box 899">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72" r:id="rId865" name="Check Box 900">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73" r:id="rId866" name="Check Box 901">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74" r:id="rId867" name="Check Box 902">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75" r:id="rId868" name="Check Box 903">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76" r:id="rId869" name="Check Box 904">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77" r:id="rId870" name="Check Box 905">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78" r:id="rId871" name="Check Box 906">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79" r:id="rId872" name="Check Box 907">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80" r:id="rId873" name="Check Box 90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81" r:id="rId874" name="Check Box 909">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82" r:id="rId875" name="Check Box 910">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83" r:id="rId876" name="Check Box 911">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84" r:id="rId877" name="Check Box 91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85" r:id="rId878" name="Check Box 913">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86" r:id="rId879" name="Check Box 914">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87" r:id="rId880" name="Check Box 915">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88" r:id="rId881" name="Check Box 916">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89" r:id="rId882" name="Check Box 917">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90" r:id="rId883" name="Check Box 918">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91" r:id="rId884" name="Check Box 919">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92" r:id="rId885" name="Check Box 920">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93" r:id="rId886" name="Check Box 921">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94" r:id="rId887" name="Check Box 92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95" r:id="rId888" name="Check Box 923">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96" r:id="rId889" name="Check Box 924">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97" r:id="rId890" name="Check Box 925">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98" r:id="rId891" name="Check Box 926">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99" r:id="rId892" name="Check Box 927">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00" r:id="rId893" name="Check Box 928">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01" r:id="rId894" name="Check Box 929">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02" r:id="rId895" name="Check Box 930">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03" r:id="rId896" name="Check Box 931">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04" r:id="rId897" name="Check Box 93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05" r:id="rId898" name="Check Box 933">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06" r:id="rId899" name="Check Box 934">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07" r:id="rId900" name="Check Box 935">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08" r:id="rId901" name="Check Box 936">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09" r:id="rId902" name="Check Box 937">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10" r:id="rId903" name="Check Box 938">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11" r:id="rId904" name="Check Box 939">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12" r:id="rId905" name="Check Box 940">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13" r:id="rId906" name="Check Box 941">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14" r:id="rId907" name="Check Box 94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15" r:id="rId908" name="Check Box 943">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16" r:id="rId909" name="Check Box 944">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17" r:id="rId910" name="Check Box 945">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18" r:id="rId911" name="Check Box 946">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19" r:id="rId912" name="Check Box 947">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20" r:id="rId913" name="Check Box 948">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21" r:id="rId914" name="Check Box 949">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22" r:id="rId915" name="Check Box 950">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23" r:id="rId916" name="Check Box 951">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24" r:id="rId917" name="Check Box 95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25" r:id="rId918" name="Check Box 953">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26" r:id="rId919" name="Check Box 954">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27" r:id="rId920" name="Check Box 955">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28" r:id="rId921" name="Check Box 956">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29" r:id="rId922" name="Check Box 957">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30" r:id="rId923" name="Check Box 958">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31" r:id="rId924" name="Check Box 959">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32" r:id="rId925" name="Check Box 960">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33" r:id="rId926" name="Check Box 961">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34" r:id="rId927" name="Check Box 96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35" r:id="rId928" name="Check Box 963">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36" r:id="rId929" name="Check Box 964">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37" r:id="rId930" name="Check Box 965">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38" r:id="rId931" name="Check Box 966">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39" r:id="rId932" name="Check Box 967">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40" r:id="rId933" name="Check Box 968">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41" r:id="rId934" name="Check Box 969">
              <controlPr defaultSize="0" autoFill="0" autoLine="0" autoPict="0">
                <anchor moveWithCells="1">
                  <from>
                    <xdr:col>0</xdr:col>
                    <xdr:colOff>247650</xdr:colOff>
                    <xdr:row>43</xdr:row>
                    <xdr:rowOff>146050</xdr:rowOff>
                  </from>
                  <to>
                    <xdr:col>2</xdr:col>
                    <xdr:colOff>3695700</xdr:colOff>
                    <xdr:row>45</xdr:row>
                    <xdr:rowOff>57150</xdr:rowOff>
                  </to>
                </anchor>
              </controlPr>
            </control>
          </mc:Choice>
        </mc:AlternateContent>
        <mc:AlternateContent xmlns:mc="http://schemas.openxmlformats.org/markup-compatibility/2006">
          <mc:Choice Requires="x14">
            <control shapeId="55242" r:id="rId935" name="Check Box 970">
              <controlPr defaultSize="0" autoFill="0" autoLine="0" autoPict="0">
                <anchor moveWithCells="1">
                  <from>
                    <xdr:col>0</xdr:col>
                    <xdr:colOff>247650</xdr:colOff>
                    <xdr:row>98</xdr:row>
                    <xdr:rowOff>146050</xdr:rowOff>
                  </from>
                  <to>
                    <xdr:col>2</xdr:col>
                    <xdr:colOff>3695700</xdr:colOff>
                    <xdr:row>100</xdr:row>
                    <xdr:rowOff>57150</xdr:rowOff>
                  </to>
                </anchor>
              </controlPr>
            </control>
          </mc:Choice>
        </mc:AlternateContent>
        <mc:AlternateContent xmlns:mc="http://schemas.openxmlformats.org/markup-compatibility/2006">
          <mc:Choice Requires="x14">
            <control shapeId="55243" r:id="rId936" name="Check Box 971">
              <controlPr defaultSize="0" autoFill="0" autoLine="0" autoPict="0">
                <anchor moveWithCells="1">
                  <from>
                    <xdr:col>0</xdr:col>
                    <xdr:colOff>247650</xdr:colOff>
                    <xdr:row>153</xdr:row>
                    <xdr:rowOff>146050</xdr:rowOff>
                  </from>
                  <to>
                    <xdr:col>2</xdr:col>
                    <xdr:colOff>3695700</xdr:colOff>
                    <xdr:row>155</xdr:row>
                    <xdr:rowOff>57150</xdr:rowOff>
                  </to>
                </anchor>
              </controlPr>
            </control>
          </mc:Choice>
        </mc:AlternateContent>
        <mc:AlternateContent xmlns:mc="http://schemas.openxmlformats.org/markup-compatibility/2006">
          <mc:Choice Requires="x14">
            <control shapeId="55244" r:id="rId937" name="Check Box 972">
              <controlPr defaultSize="0" autoFill="0" autoLine="0" autoPict="0">
                <anchor moveWithCells="1">
                  <from>
                    <xdr:col>0</xdr:col>
                    <xdr:colOff>247650</xdr:colOff>
                    <xdr:row>208</xdr:row>
                    <xdr:rowOff>146050</xdr:rowOff>
                  </from>
                  <to>
                    <xdr:col>2</xdr:col>
                    <xdr:colOff>3695700</xdr:colOff>
                    <xdr:row>210</xdr:row>
                    <xdr:rowOff>57150</xdr:rowOff>
                  </to>
                </anchor>
              </controlPr>
            </control>
          </mc:Choice>
        </mc:AlternateContent>
        <mc:AlternateContent xmlns:mc="http://schemas.openxmlformats.org/markup-compatibility/2006">
          <mc:Choice Requires="x14">
            <control shapeId="55245" r:id="rId938" name="Check Box 973">
              <controlPr defaultSize="0" autoFill="0" autoLine="0" autoPict="0">
                <anchor moveWithCells="1">
                  <from>
                    <xdr:col>0</xdr:col>
                    <xdr:colOff>247650</xdr:colOff>
                    <xdr:row>263</xdr:row>
                    <xdr:rowOff>146050</xdr:rowOff>
                  </from>
                  <to>
                    <xdr:col>2</xdr:col>
                    <xdr:colOff>3695700</xdr:colOff>
                    <xdr:row>265</xdr:row>
                    <xdr:rowOff>57150</xdr:rowOff>
                  </to>
                </anchor>
              </controlPr>
            </control>
          </mc:Choice>
        </mc:AlternateContent>
        <mc:AlternateContent xmlns:mc="http://schemas.openxmlformats.org/markup-compatibility/2006">
          <mc:Choice Requires="x14">
            <control shapeId="55246" r:id="rId939" name="Check Box 974">
              <controlPr defaultSize="0" autoFill="0" autoLine="0" autoPict="0">
                <anchor moveWithCells="1">
                  <from>
                    <xdr:col>0</xdr:col>
                    <xdr:colOff>247650</xdr:colOff>
                    <xdr:row>318</xdr:row>
                    <xdr:rowOff>146050</xdr:rowOff>
                  </from>
                  <to>
                    <xdr:col>2</xdr:col>
                    <xdr:colOff>3695700</xdr:colOff>
                    <xdr:row>320</xdr:row>
                    <xdr:rowOff>57150</xdr:rowOff>
                  </to>
                </anchor>
              </controlPr>
            </control>
          </mc:Choice>
        </mc:AlternateContent>
        <mc:AlternateContent xmlns:mc="http://schemas.openxmlformats.org/markup-compatibility/2006">
          <mc:Choice Requires="x14">
            <control shapeId="55248" r:id="rId940" name="Check Box 976">
              <controlPr defaultSize="0" autoFill="0" autoLine="0" autoPict="0">
                <anchor moveWithCells="1">
                  <from>
                    <xdr:col>0</xdr:col>
                    <xdr:colOff>247650</xdr:colOff>
                    <xdr:row>373</xdr:row>
                    <xdr:rowOff>146050</xdr:rowOff>
                  </from>
                  <to>
                    <xdr:col>2</xdr:col>
                    <xdr:colOff>3695700</xdr:colOff>
                    <xdr:row>375</xdr:row>
                    <xdr:rowOff>50800</xdr:rowOff>
                  </to>
                </anchor>
              </controlPr>
            </control>
          </mc:Choice>
        </mc:AlternateContent>
        <mc:AlternateContent xmlns:mc="http://schemas.openxmlformats.org/markup-compatibility/2006">
          <mc:Choice Requires="x14">
            <control shapeId="55249" r:id="rId941" name="Check Box 977">
              <controlPr defaultSize="0" autoFill="0" autoLine="0" autoPict="0">
                <anchor moveWithCells="1">
                  <from>
                    <xdr:col>0</xdr:col>
                    <xdr:colOff>247650</xdr:colOff>
                    <xdr:row>428</xdr:row>
                    <xdr:rowOff>146050</xdr:rowOff>
                  </from>
                  <to>
                    <xdr:col>2</xdr:col>
                    <xdr:colOff>3695700</xdr:colOff>
                    <xdr:row>430</xdr:row>
                    <xdr:rowOff>50800</xdr:rowOff>
                  </to>
                </anchor>
              </controlPr>
            </control>
          </mc:Choice>
        </mc:AlternateContent>
        <mc:AlternateContent xmlns:mc="http://schemas.openxmlformats.org/markup-compatibility/2006">
          <mc:Choice Requires="x14">
            <control shapeId="55250" r:id="rId942" name="Check Box 978">
              <controlPr defaultSize="0" autoFill="0" autoLine="0" autoPict="0">
                <anchor moveWithCells="1">
                  <from>
                    <xdr:col>0</xdr:col>
                    <xdr:colOff>247650</xdr:colOff>
                    <xdr:row>483</xdr:row>
                    <xdr:rowOff>146050</xdr:rowOff>
                  </from>
                  <to>
                    <xdr:col>2</xdr:col>
                    <xdr:colOff>3695700</xdr:colOff>
                    <xdr:row>485</xdr:row>
                    <xdr:rowOff>50800</xdr:rowOff>
                  </to>
                </anchor>
              </controlPr>
            </control>
          </mc:Choice>
        </mc:AlternateContent>
        <mc:AlternateContent xmlns:mc="http://schemas.openxmlformats.org/markup-compatibility/2006">
          <mc:Choice Requires="x14">
            <control shapeId="55251" r:id="rId943" name="Check Box 979">
              <controlPr defaultSize="0" autoFill="0" autoLine="0" autoPict="0">
                <anchor moveWithCells="1">
                  <from>
                    <xdr:col>0</xdr:col>
                    <xdr:colOff>247650</xdr:colOff>
                    <xdr:row>538</xdr:row>
                    <xdr:rowOff>146050</xdr:rowOff>
                  </from>
                  <to>
                    <xdr:col>2</xdr:col>
                    <xdr:colOff>3695700</xdr:colOff>
                    <xdr:row>540</xdr:row>
                    <xdr:rowOff>50800</xdr:rowOff>
                  </to>
                </anchor>
              </controlPr>
            </control>
          </mc:Choice>
        </mc:AlternateContent>
        <mc:AlternateContent xmlns:mc="http://schemas.openxmlformats.org/markup-compatibility/2006">
          <mc:Choice Requires="x14">
            <control shapeId="55252" r:id="rId944" name="Check Box 980">
              <controlPr defaultSize="0" autoFill="0" autoLine="0" autoPict="0">
                <anchor moveWithCells="1">
                  <from>
                    <xdr:col>0</xdr:col>
                    <xdr:colOff>247650</xdr:colOff>
                    <xdr:row>593</xdr:row>
                    <xdr:rowOff>146050</xdr:rowOff>
                  </from>
                  <to>
                    <xdr:col>2</xdr:col>
                    <xdr:colOff>3695700</xdr:colOff>
                    <xdr:row>595</xdr:row>
                    <xdr:rowOff>50800</xdr:rowOff>
                  </to>
                </anchor>
              </controlPr>
            </control>
          </mc:Choice>
        </mc:AlternateContent>
        <mc:AlternateContent xmlns:mc="http://schemas.openxmlformats.org/markup-compatibility/2006">
          <mc:Choice Requires="x14">
            <control shapeId="55253" r:id="rId945" name="Check Box 981">
              <controlPr defaultSize="0" autoFill="0" autoLine="0" autoPict="0">
                <anchor moveWithCells="1">
                  <from>
                    <xdr:col>0</xdr:col>
                    <xdr:colOff>247650</xdr:colOff>
                    <xdr:row>648</xdr:row>
                    <xdr:rowOff>146050</xdr:rowOff>
                  </from>
                  <to>
                    <xdr:col>2</xdr:col>
                    <xdr:colOff>3695700</xdr:colOff>
                    <xdr:row>650</xdr:row>
                    <xdr:rowOff>50800</xdr:rowOff>
                  </to>
                </anchor>
              </controlPr>
            </control>
          </mc:Choice>
        </mc:AlternateContent>
        <mc:AlternateContent xmlns:mc="http://schemas.openxmlformats.org/markup-compatibility/2006">
          <mc:Choice Requires="x14">
            <control shapeId="55254" r:id="rId946" name="Check Box 982">
              <controlPr defaultSize="0" autoFill="0" autoLine="0" autoPict="0">
                <anchor moveWithCells="1">
                  <from>
                    <xdr:col>0</xdr:col>
                    <xdr:colOff>247650</xdr:colOff>
                    <xdr:row>703</xdr:row>
                    <xdr:rowOff>146050</xdr:rowOff>
                  </from>
                  <to>
                    <xdr:col>2</xdr:col>
                    <xdr:colOff>3695700</xdr:colOff>
                    <xdr:row>705</xdr:row>
                    <xdr:rowOff>50800</xdr:rowOff>
                  </to>
                </anchor>
              </controlPr>
            </control>
          </mc:Choice>
        </mc:AlternateContent>
        <mc:AlternateContent xmlns:mc="http://schemas.openxmlformats.org/markup-compatibility/2006">
          <mc:Choice Requires="x14">
            <control shapeId="55255" r:id="rId947" name="Check Box 983">
              <controlPr defaultSize="0" autoFill="0" autoLine="0" autoPict="0">
                <anchor moveWithCells="1">
                  <from>
                    <xdr:col>0</xdr:col>
                    <xdr:colOff>247650</xdr:colOff>
                    <xdr:row>758</xdr:row>
                    <xdr:rowOff>146050</xdr:rowOff>
                  </from>
                  <to>
                    <xdr:col>2</xdr:col>
                    <xdr:colOff>3695700</xdr:colOff>
                    <xdr:row>760</xdr:row>
                    <xdr:rowOff>50800</xdr:rowOff>
                  </to>
                </anchor>
              </controlPr>
            </control>
          </mc:Choice>
        </mc:AlternateContent>
        <mc:AlternateContent xmlns:mc="http://schemas.openxmlformats.org/markup-compatibility/2006">
          <mc:Choice Requires="x14">
            <control shapeId="55256" r:id="rId948" name="Check Box 984">
              <controlPr defaultSize="0" autoFill="0" autoLine="0" autoPict="0">
                <anchor moveWithCells="1">
                  <from>
                    <xdr:col>0</xdr:col>
                    <xdr:colOff>247650</xdr:colOff>
                    <xdr:row>813</xdr:row>
                    <xdr:rowOff>146050</xdr:rowOff>
                  </from>
                  <to>
                    <xdr:col>2</xdr:col>
                    <xdr:colOff>3695700</xdr:colOff>
                    <xdr:row>815</xdr:row>
                    <xdr:rowOff>50800</xdr:rowOff>
                  </to>
                </anchor>
              </controlPr>
            </control>
          </mc:Choice>
        </mc:AlternateContent>
        <mc:AlternateContent xmlns:mc="http://schemas.openxmlformats.org/markup-compatibility/2006">
          <mc:Choice Requires="x14">
            <control shapeId="55257" r:id="rId949" name="Check Box 985">
              <controlPr defaultSize="0" autoFill="0" autoLine="0" autoPict="0">
                <anchor moveWithCells="1">
                  <from>
                    <xdr:col>0</xdr:col>
                    <xdr:colOff>247650</xdr:colOff>
                    <xdr:row>868</xdr:row>
                    <xdr:rowOff>146050</xdr:rowOff>
                  </from>
                  <to>
                    <xdr:col>2</xdr:col>
                    <xdr:colOff>3695700</xdr:colOff>
                    <xdr:row>870</xdr:row>
                    <xdr:rowOff>50800</xdr:rowOff>
                  </to>
                </anchor>
              </controlPr>
            </control>
          </mc:Choice>
        </mc:AlternateContent>
        <mc:AlternateContent xmlns:mc="http://schemas.openxmlformats.org/markup-compatibility/2006">
          <mc:Choice Requires="x14">
            <control shapeId="55258" r:id="rId950" name="Check Box 986">
              <controlPr defaultSize="0" autoFill="0" autoLine="0" autoPict="0">
                <anchor moveWithCells="1">
                  <from>
                    <xdr:col>0</xdr:col>
                    <xdr:colOff>247650</xdr:colOff>
                    <xdr:row>923</xdr:row>
                    <xdr:rowOff>146050</xdr:rowOff>
                  </from>
                  <to>
                    <xdr:col>2</xdr:col>
                    <xdr:colOff>3695700</xdr:colOff>
                    <xdr:row>925</xdr:row>
                    <xdr:rowOff>50800</xdr:rowOff>
                  </to>
                </anchor>
              </controlPr>
            </control>
          </mc:Choice>
        </mc:AlternateContent>
        <mc:AlternateContent xmlns:mc="http://schemas.openxmlformats.org/markup-compatibility/2006">
          <mc:Choice Requires="x14">
            <control shapeId="55260" r:id="rId951" name="Check Box 988">
              <controlPr defaultSize="0" autoFill="0" autoLine="0" autoPict="0">
                <anchor moveWithCells="1">
                  <from>
                    <xdr:col>0</xdr:col>
                    <xdr:colOff>247650</xdr:colOff>
                    <xdr:row>978</xdr:row>
                    <xdr:rowOff>146050</xdr:rowOff>
                  </from>
                  <to>
                    <xdr:col>2</xdr:col>
                    <xdr:colOff>3695700</xdr:colOff>
                    <xdr:row>980</xdr:row>
                    <xdr:rowOff>50800</xdr:rowOff>
                  </to>
                </anchor>
              </controlPr>
            </control>
          </mc:Choice>
        </mc:AlternateContent>
        <mc:AlternateContent xmlns:mc="http://schemas.openxmlformats.org/markup-compatibility/2006">
          <mc:Choice Requires="x14">
            <control shapeId="55261" r:id="rId952" name="Check Box 989">
              <controlPr defaultSize="0" autoFill="0" autoLine="0" autoPict="0">
                <anchor moveWithCells="1">
                  <from>
                    <xdr:col>0</xdr:col>
                    <xdr:colOff>247650</xdr:colOff>
                    <xdr:row>1033</xdr:row>
                    <xdr:rowOff>146050</xdr:rowOff>
                  </from>
                  <to>
                    <xdr:col>2</xdr:col>
                    <xdr:colOff>3695700</xdr:colOff>
                    <xdr:row>1035</xdr:row>
                    <xdr:rowOff>50800</xdr:rowOff>
                  </to>
                </anchor>
              </controlPr>
            </control>
          </mc:Choice>
        </mc:AlternateContent>
        <mc:AlternateContent xmlns:mc="http://schemas.openxmlformats.org/markup-compatibility/2006">
          <mc:Choice Requires="x14">
            <control shapeId="55262" r:id="rId953" name="Check Box 990">
              <controlPr defaultSize="0" autoFill="0" autoLine="0" autoPict="0">
                <anchor moveWithCells="1">
                  <from>
                    <xdr:col>0</xdr:col>
                    <xdr:colOff>247650</xdr:colOff>
                    <xdr:row>1088</xdr:row>
                    <xdr:rowOff>146050</xdr:rowOff>
                  </from>
                  <to>
                    <xdr:col>2</xdr:col>
                    <xdr:colOff>3695700</xdr:colOff>
                    <xdr:row>1090</xdr:row>
                    <xdr:rowOff>50800</xdr:rowOff>
                  </to>
                </anchor>
              </controlPr>
            </control>
          </mc:Choice>
        </mc:AlternateContent>
        <mc:AlternateContent xmlns:mc="http://schemas.openxmlformats.org/markup-compatibility/2006">
          <mc:Choice Requires="x14">
            <control shapeId="55263" r:id="rId954" name="Check Box 991">
              <controlPr defaultSize="0" autoFill="0" autoLine="0" autoPict="0">
                <anchor moveWithCells="1">
                  <from>
                    <xdr:col>0</xdr:col>
                    <xdr:colOff>247650</xdr:colOff>
                    <xdr:row>1143</xdr:row>
                    <xdr:rowOff>146050</xdr:rowOff>
                  </from>
                  <to>
                    <xdr:col>2</xdr:col>
                    <xdr:colOff>3695700</xdr:colOff>
                    <xdr:row>1145</xdr:row>
                    <xdr:rowOff>50800</xdr:rowOff>
                  </to>
                </anchor>
              </controlPr>
            </control>
          </mc:Choice>
        </mc:AlternateContent>
        <mc:AlternateContent xmlns:mc="http://schemas.openxmlformats.org/markup-compatibility/2006">
          <mc:Choice Requires="x14">
            <control shapeId="55264" r:id="rId955" name="Check Box 992">
              <controlPr defaultSize="0" autoFill="0" autoLine="0" autoPict="0">
                <anchor moveWithCells="1">
                  <from>
                    <xdr:col>0</xdr:col>
                    <xdr:colOff>247650</xdr:colOff>
                    <xdr:row>1198</xdr:row>
                    <xdr:rowOff>146050</xdr:rowOff>
                  </from>
                  <to>
                    <xdr:col>2</xdr:col>
                    <xdr:colOff>3695700</xdr:colOff>
                    <xdr:row>1200</xdr:row>
                    <xdr:rowOff>50800</xdr:rowOff>
                  </to>
                </anchor>
              </controlPr>
            </control>
          </mc:Choice>
        </mc:AlternateContent>
        <mc:AlternateContent xmlns:mc="http://schemas.openxmlformats.org/markup-compatibility/2006">
          <mc:Choice Requires="x14">
            <control shapeId="55265" r:id="rId956" name="Check Box 993">
              <controlPr defaultSize="0" autoFill="0" autoLine="0" autoPict="0">
                <anchor moveWithCells="1">
                  <from>
                    <xdr:col>0</xdr:col>
                    <xdr:colOff>247650</xdr:colOff>
                    <xdr:row>1253</xdr:row>
                    <xdr:rowOff>146050</xdr:rowOff>
                  </from>
                  <to>
                    <xdr:col>2</xdr:col>
                    <xdr:colOff>3695700</xdr:colOff>
                    <xdr:row>1255</xdr:row>
                    <xdr:rowOff>50800</xdr:rowOff>
                  </to>
                </anchor>
              </controlPr>
            </control>
          </mc:Choice>
        </mc:AlternateContent>
        <mc:AlternateContent xmlns:mc="http://schemas.openxmlformats.org/markup-compatibility/2006">
          <mc:Choice Requires="x14">
            <control shapeId="55266" r:id="rId957" name="Check Box 994">
              <controlPr defaultSize="0" autoFill="0" autoLine="0" autoPict="0">
                <anchor moveWithCells="1">
                  <from>
                    <xdr:col>0</xdr:col>
                    <xdr:colOff>247650</xdr:colOff>
                    <xdr:row>1308</xdr:row>
                    <xdr:rowOff>146050</xdr:rowOff>
                  </from>
                  <to>
                    <xdr:col>2</xdr:col>
                    <xdr:colOff>3695700</xdr:colOff>
                    <xdr:row>1310</xdr:row>
                    <xdr:rowOff>50800</xdr:rowOff>
                  </to>
                </anchor>
              </controlPr>
            </control>
          </mc:Choice>
        </mc:AlternateContent>
        <mc:AlternateContent xmlns:mc="http://schemas.openxmlformats.org/markup-compatibility/2006">
          <mc:Choice Requires="x14">
            <control shapeId="55268" r:id="rId958" name="Check Box 996">
              <controlPr defaultSize="0" autoFill="0" autoLine="0" autoPict="0">
                <anchor moveWithCells="1">
                  <from>
                    <xdr:col>0</xdr:col>
                    <xdr:colOff>247650</xdr:colOff>
                    <xdr:row>1363</xdr:row>
                    <xdr:rowOff>146050</xdr:rowOff>
                  </from>
                  <to>
                    <xdr:col>2</xdr:col>
                    <xdr:colOff>3695700</xdr:colOff>
                    <xdr:row>1365</xdr:row>
                    <xdr:rowOff>50800</xdr:rowOff>
                  </to>
                </anchor>
              </controlPr>
            </control>
          </mc:Choice>
        </mc:AlternateContent>
        <mc:AlternateContent xmlns:mc="http://schemas.openxmlformats.org/markup-compatibility/2006">
          <mc:Choice Requires="x14">
            <control shapeId="55270" r:id="rId959" name="Check Box 998">
              <controlPr defaultSize="0" autoFill="0" autoLine="0" autoPict="0">
                <anchor moveWithCells="1">
                  <from>
                    <xdr:col>0</xdr:col>
                    <xdr:colOff>247650</xdr:colOff>
                    <xdr:row>1418</xdr:row>
                    <xdr:rowOff>146050</xdr:rowOff>
                  </from>
                  <to>
                    <xdr:col>2</xdr:col>
                    <xdr:colOff>3695700</xdr:colOff>
                    <xdr:row>1420</xdr:row>
                    <xdr:rowOff>50800</xdr:rowOff>
                  </to>
                </anchor>
              </controlPr>
            </control>
          </mc:Choice>
        </mc:AlternateContent>
        <mc:AlternateContent xmlns:mc="http://schemas.openxmlformats.org/markup-compatibility/2006">
          <mc:Choice Requires="x14">
            <control shapeId="55271" r:id="rId960" name="Check Box 999">
              <controlPr defaultSize="0" autoFill="0" autoLine="0" autoPict="0">
                <anchor moveWithCells="1">
                  <from>
                    <xdr:col>0</xdr:col>
                    <xdr:colOff>247650</xdr:colOff>
                    <xdr:row>1473</xdr:row>
                    <xdr:rowOff>146050</xdr:rowOff>
                  </from>
                  <to>
                    <xdr:col>2</xdr:col>
                    <xdr:colOff>3695700</xdr:colOff>
                    <xdr:row>1475</xdr:row>
                    <xdr:rowOff>50800</xdr:rowOff>
                  </to>
                </anchor>
              </controlPr>
            </control>
          </mc:Choice>
        </mc:AlternateContent>
        <mc:AlternateContent xmlns:mc="http://schemas.openxmlformats.org/markup-compatibility/2006">
          <mc:Choice Requires="x14">
            <control shapeId="55272" r:id="rId961" name="Check Box 1000">
              <controlPr defaultSize="0" autoFill="0" autoLine="0" autoPict="0">
                <anchor moveWithCells="1">
                  <from>
                    <xdr:col>0</xdr:col>
                    <xdr:colOff>247650</xdr:colOff>
                    <xdr:row>1528</xdr:row>
                    <xdr:rowOff>146050</xdr:rowOff>
                  </from>
                  <to>
                    <xdr:col>2</xdr:col>
                    <xdr:colOff>3695700</xdr:colOff>
                    <xdr:row>1530</xdr:row>
                    <xdr:rowOff>50800</xdr:rowOff>
                  </to>
                </anchor>
              </controlPr>
            </control>
          </mc:Choice>
        </mc:AlternateContent>
        <mc:AlternateContent xmlns:mc="http://schemas.openxmlformats.org/markup-compatibility/2006">
          <mc:Choice Requires="x14">
            <control shapeId="55273" r:id="rId962" name="Check Box 1001">
              <controlPr defaultSize="0" autoFill="0" autoLine="0" autoPict="0">
                <anchor moveWithCells="1">
                  <from>
                    <xdr:col>0</xdr:col>
                    <xdr:colOff>247650</xdr:colOff>
                    <xdr:row>1583</xdr:row>
                    <xdr:rowOff>146050</xdr:rowOff>
                  </from>
                  <to>
                    <xdr:col>2</xdr:col>
                    <xdr:colOff>3695700</xdr:colOff>
                    <xdr:row>1585</xdr:row>
                    <xdr:rowOff>50800</xdr:rowOff>
                  </to>
                </anchor>
              </controlPr>
            </control>
          </mc:Choice>
        </mc:AlternateContent>
        <mc:AlternateContent xmlns:mc="http://schemas.openxmlformats.org/markup-compatibility/2006">
          <mc:Choice Requires="x14">
            <control shapeId="55274" r:id="rId963" name="Check Box 1002">
              <controlPr defaultSize="0" autoFill="0" autoLine="0" autoPict="0">
                <anchor moveWithCells="1">
                  <from>
                    <xdr:col>0</xdr:col>
                    <xdr:colOff>247650</xdr:colOff>
                    <xdr:row>1638</xdr:row>
                    <xdr:rowOff>146050</xdr:rowOff>
                  </from>
                  <to>
                    <xdr:col>2</xdr:col>
                    <xdr:colOff>3695700</xdr:colOff>
                    <xdr:row>1640</xdr:row>
                    <xdr:rowOff>50800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FF00"/>
  </sheetPr>
  <dimension ref="A1:AL29"/>
  <sheetViews>
    <sheetView showGridLines="0" workbookViewId="0">
      <selection activeCell="L32" sqref="L32"/>
    </sheetView>
  </sheetViews>
  <sheetFormatPr defaultColWidth="9.1796875" defaultRowHeight="12.5"/>
  <cols>
    <col min="1" max="1" width="3" style="1" customWidth="1"/>
    <col min="2" max="2" width="10.81640625" style="1" customWidth="1"/>
    <col min="3" max="3" width="19.7265625" style="1" customWidth="1"/>
    <col min="4" max="4" width="15.453125" style="1" customWidth="1"/>
    <col min="5" max="5" width="8.81640625" style="1" customWidth="1"/>
    <col min="6" max="6" width="1.453125" style="1" customWidth="1"/>
    <col min="7" max="7" width="9.81640625" style="1" customWidth="1"/>
    <col min="8" max="8" width="12.26953125" style="1" customWidth="1"/>
    <col min="9" max="9" width="10.54296875" style="2" customWidth="1"/>
    <col min="10" max="16384" width="9.1796875" style="1"/>
  </cols>
  <sheetData>
    <row r="1" spans="1:38" ht="13">
      <c r="A1" s="847" t="s">
        <v>77</v>
      </c>
      <c r="B1" s="126"/>
      <c r="C1" s="126"/>
      <c r="D1" s="126"/>
      <c r="E1" s="126"/>
      <c r="F1" s="126"/>
      <c r="G1" s="267"/>
      <c r="H1" s="268"/>
      <c r="I1" s="147"/>
    </row>
    <row r="2" spans="1:38" ht="13">
      <c r="A2" s="121" t="s">
        <v>521</v>
      </c>
      <c r="B2" s="252"/>
      <c r="C2" s="51"/>
      <c r="D2" s="51"/>
      <c r="E2"/>
      <c r="F2" s="842"/>
      <c r="G2" s="269"/>
      <c r="H2" s="270"/>
      <c r="I2" s="52"/>
    </row>
    <row r="3" spans="1:38" ht="4.5" customHeight="1">
      <c r="A3" s="51"/>
      <c r="B3" s="51"/>
      <c r="C3" s="51"/>
      <c r="D3" s="51"/>
      <c r="E3" s="51"/>
      <c r="F3" s="51"/>
      <c r="G3" s="271"/>
      <c r="H3" s="270"/>
      <c r="I3" s="52"/>
    </row>
    <row r="4" spans="1:38" ht="13">
      <c r="A4" s="121" t="s">
        <v>262</v>
      </c>
      <c r="B4"/>
      <c r="C4" s="492">
        <f>+'Budget Summ Amt'!D6</f>
        <v>0</v>
      </c>
      <c r="D4" s="493"/>
      <c r="E4" s="132" t="s">
        <v>407</v>
      </c>
      <c r="F4"/>
      <c r="G4"/>
      <c r="H4" s="542" cm="1">
        <f t="array" ref="H4:I4">+'Budget Summ Amt'!I6:J6</f>
        <v>0</v>
      </c>
      <c r="I4" s="2">
        <v>0</v>
      </c>
    </row>
    <row r="5" spans="1:38" s="260" customFormat="1" ht="12.75" customHeight="1">
      <c r="A5" s="121" t="s">
        <v>264</v>
      </c>
      <c r="B5" s="494"/>
      <c r="C5" s="792">
        <f>+'Budget Summ Amt'!L6</f>
        <v>0</v>
      </c>
      <c r="D5" s="508"/>
      <c r="E5" s="121" t="s">
        <v>265</v>
      </c>
      <c r="F5"/>
      <c r="G5"/>
      <c r="H5" s="793">
        <f>+'Budget Summ Amt'!O6</f>
        <v>0</v>
      </c>
      <c r="I5" s="262"/>
    </row>
    <row r="6" spans="1:38" s="260" customFormat="1" ht="11.25" customHeight="1" thickBot="1">
      <c r="B6" s="1"/>
      <c r="C6" s="1"/>
      <c r="D6" s="1"/>
      <c r="E6" s="1"/>
      <c r="F6" s="1"/>
      <c r="H6" s="261"/>
      <c r="I6" s="262"/>
    </row>
    <row r="7" spans="1:38" ht="24.75" customHeight="1" thickTop="1">
      <c r="B7" s="495" t="s">
        <v>522</v>
      </c>
      <c r="C7" s="496"/>
      <c r="D7" s="496"/>
      <c r="E7" s="496"/>
      <c r="F7" s="496"/>
      <c r="G7" s="496"/>
      <c r="H7" s="497"/>
      <c r="I7" s="589" t="str">
        <f>'Budget Summ Amt'!E8</f>
        <v>PROGRAM NAME</v>
      </c>
      <c r="J7" s="590" t="str">
        <f>'Budget Summ Amt'!F8</f>
        <v xml:space="preserve">PROGRAM NAME </v>
      </c>
      <c r="K7" s="590" t="str">
        <f>'Budget Summ Amt'!G8</f>
        <v xml:space="preserve">PROGRAM NAME </v>
      </c>
      <c r="L7" s="590" t="str">
        <f>'Budget Summ Amt'!H8</f>
        <v xml:space="preserve">PROGRAM NAME </v>
      </c>
      <c r="M7" s="590" t="str">
        <f>'Budget Summ Amt'!I8</f>
        <v xml:space="preserve">PROGRAM NAME </v>
      </c>
      <c r="N7" s="590" t="str">
        <f>'Budget Summ Amt'!J8</f>
        <v xml:space="preserve">PROGRAM NAME </v>
      </c>
      <c r="O7" s="590" t="str">
        <f>'Budget Summ Amt'!K8</f>
        <v xml:space="preserve">PROGRAM NAME </v>
      </c>
      <c r="P7" s="590" t="str">
        <f>'Budget Summ Amt'!L8</f>
        <v xml:space="preserve">PROGRAM NAME </v>
      </c>
      <c r="Q7" s="590" t="str">
        <f>'Budget Summ Amt'!M8</f>
        <v xml:space="preserve">PROGRAM NAME </v>
      </c>
      <c r="R7" s="590" t="str">
        <f>'Budget Summ Amt'!N8</f>
        <v xml:space="preserve">PROGRAM NAME </v>
      </c>
      <c r="S7" s="590" t="str">
        <f>'Budget Summ Amt'!O8</f>
        <v xml:space="preserve">PROGRAM NAME </v>
      </c>
      <c r="T7" s="590" t="str">
        <f>'Budget Summ Amt'!P8</f>
        <v xml:space="preserve">PROGRAM NAME </v>
      </c>
      <c r="U7" s="590" t="str">
        <f>'Budget Summ Amt'!Q8</f>
        <v xml:space="preserve">PROGRAM NAME </v>
      </c>
      <c r="V7" s="590" t="str">
        <f>'Budget Summ Amt'!R8</f>
        <v xml:space="preserve">PROGRAM NAME </v>
      </c>
      <c r="W7" s="590" t="str">
        <f>'Budget Summ Amt'!S8</f>
        <v xml:space="preserve">PROGRAM NAME </v>
      </c>
      <c r="X7" s="590" t="str">
        <f>'Budget Summ Amt'!T8</f>
        <v xml:space="preserve">PROGRAM NAME </v>
      </c>
      <c r="Y7" s="590" t="str">
        <f>'Budget Summ Amt'!U8</f>
        <v xml:space="preserve">PROGRAM NAME </v>
      </c>
      <c r="Z7" s="590" t="str">
        <f>'Budget Summ Amt'!V8</f>
        <v xml:space="preserve">PROGRAM NAME </v>
      </c>
      <c r="AA7" s="590" t="str">
        <f>'Budget Summ Amt'!W8</f>
        <v xml:space="preserve">PROGRAM NAME </v>
      </c>
      <c r="AB7" s="590" t="str">
        <f>'Budget Summ Amt'!X8</f>
        <v xml:space="preserve">PROGRAM NAME </v>
      </c>
      <c r="AC7" s="590" t="str">
        <f>'Budget Summ Amt'!Y8</f>
        <v xml:space="preserve">PROGRAM NAME </v>
      </c>
      <c r="AD7" s="590" t="str">
        <f>'Budget Summ Amt'!Z8</f>
        <v xml:space="preserve">PROGRAM NAME </v>
      </c>
      <c r="AE7" s="590" t="str">
        <f>'Budget Summ Amt'!AA8</f>
        <v xml:space="preserve">PROGRAM NAME </v>
      </c>
      <c r="AF7" s="590" t="str">
        <f>'Budget Summ Amt'!AB8</f>
        <v xml:space="preserve">PROGRAM NAME </v>
      </c>
      <c r="AG7" s="590" t="str">
        <f>'Budget Summ Amt'!AC8</f>
        <v xml:space="preserve">PROGRAM NAME </v>
      </c>
      <c r="AH7" s="590" t="str">
        <f>'Budget Summ Amt'!AD8</f>
        <v xml:space="preserve">PROGRAM NAME </v>
      </c>
      <c r="AI7" s="590" t="str">
        <f>'Budget Summ Amt'!AE8</f>
        <v xml:space="preserve">PROGRAM NAME </v>
      </c>
      <c r="AJ7" s="590" t="str">
        <f>'Budget Summ Amt'!AF8</f>
        <v xml:space="preserve">PROGRAM NAME </v>
      </c>
      <c r="AK7" s="590" t="str">
        <f>'Budget Summ Amt'!AG8</f>
        <v xml:space="preserve">PROGRAM NAME </v>
      </c>
      <c r="AL7" s="591" t="str">
        <f>'Budget Summ Amt'!AH8</f>
        <v xml:space="preserve">PROGRAM NAME </v>
      </c>
    </row>
    <row r="8" spans="1:38" ht="27.75" customHeight="1">
      <c r="B8" s="498" t="s">
        <v>523</v>
      </c>
      <c r="C8" s="35"/>
      <c r="D8" s="36"/>
      <c r="E8" s="37" t="s">
        <v>524</v>
      </c>
      <c r="F8" s="499"/>
      <c r="G8" s="38" t="s">
        <v>525</v>
      </c>
      <c r="H8" s="500" t="s">
        <v>526</v>
      </c>
      <c r="I8" s="592" t="str">
        <f>'Budget Summ Amt'!E9</f>
        <v>FUNDING SOURCE 1</v>
      </c>
      <c r="J8" s="593" t="str">
        <f>'Budget Summ Amt'!F9</f>
        <v>FUNDING SOURCE 2</v>
      </c>
      <c r="K8" s="593" t="str">
        <f>'Budget Summ Amt'!G9</f>
        <v>FUNDING SOURCE 3</v>
      </c>
      <c r="L8" s="593" t="str">
        <f>'Budget Summ Amt'!H9</f>
        <v>FUNDING SOURCE 4</v>
      </c>
      <c r="M8" s="593" t="str">
        <f>'Budget Summ Amt'!I9</f>
        <v>FUNDING SOURCE 5</v>
      </c>
      <c r="N8" s="593" t="str">
        <f>'Budget Summ Amt'!J9</f>
        <v>FUNDING SOURCE 6</v>
      </c>
      <c r="O8" s="593" t="str">
        <f>'Budget Summ Amt'!K9</f>
        <v>FUNDING SOURCE 7</v>
      </c>
      <c r="P8" s="593" t="str">
        <f>'Budget Summ Amt'!L9</f>
        <v>FUNDING SOURCE 8</v>
      </c>
      <c r="Q8" s="593" t="str">
        <f>'Budget Summ Amt'!M9</f>
        <v>FUNDING SOURCE 9</v>
      </c>
      <c r="R8" s="593" t="str">
        <f>'Budget Summ Amt'!N9</f>
        <v>FUNDING SOURCE 10</v>
      </c>
      <c r="S8" s="593" t="str">
        <f>'Budget Summ Amt'!O9</f>
        <v>FUNDING SOURCE 11</v>
      </c>
      <c r="T8" s="593" t="str">
        <f>'Budget Summ Amt'!P9</f>
        <v>FUNDING SOURCE 12</v>
      </c>
      <c r="U8" s="593" t="str">
        <f>'Budget Summ Amt'!Q9</f>
        <v>FUNDING SOURCE 13</v>
      </c>
      <c r="V8" s="593" t="str">
        <f>'Budget Summ Amt'!R9</f>
        <v>FUNDING SOURCE 14</v>
      </c>
      <c r="W8" s="593" t="str">
        <f>'Budget Summ Amt'!S9</f>
        <v>FUNDING SOURCE 15</v>
      </c>
      <c r="X8" s="593" t="str">
        <f>'Budget Summ Amt'!T9</f>
        <v>FUNDING SOURCE 16</v>
      </c>
      <c r="Y8" s="593" t="str">
        <f>'Budget Summ Amt'!U9</f>
        <v>FUNDING SOURCE 17</v>
      </c>
      <c r="Z8" s="593" t="str">
        <f>'Budget Summ Amt'!V9</f>
        <v>FUNDING SOURCE 18</v>
      </c>
      <c r="AA8" s="593" t="str">
        <f>'Budget Summ Amt'!W9</f>
        <v>FUNDING SOURCE 19</v>
      </c>
      <c r="AB8" s="593" t="str">
        <f>'Budget Summ Amt'!X9</f>
        <v>FUNDING SOURCE 20</v>
      </c>
      <c r="AC8" s="593" t="str">
        <f>'Budget Summ Amt'!Y9</f>
        <v>FUNDING SOURCE 21</v>
      </c>
      <c r="AD8" s="593" t="str">
        <f>'Budget Summ Amt'!Z9</f>
        <v>FUNDING SOURCE 22</v>
      </c>
      <c r="AE8" s="593" t="str">
        <f>'Budget Summ Amt'!AA9</f>
        <v>FUNDING SOURCE 23</v>
      </c>
      <c r="AF8" s="593" t="str">
        <f>'Budget Summ Amt'!AB9</f>
        <v>FUNDING SOURCE 24</v>
      </c>
      <c r="AG8" s="593" t="str">
        <f>'Budget Summ Amt'!AC9</f>
        <v>FUNDING SOURCE 25</v>
      </c>
      <c r="AH8" s="593" t="str">
        <f>'Budget Summ Amt'!AD9</f>
        <v>FUNDING SOURCE 26</v>
      </c>
      <c r="AI8" s="593" t="str">
        <f>'Budget Summ Amt'!AE9</f>
        <v>FUNDING SOURCE 27</v>
      </c>
      <c r="AJ8" s="593" t="str">
        <f>'Budget Summ Amt'!AF9</f>
        <v>FUNDING SOURCE 28</v>
      </c>
      <c r="AK8" s="593" t="str">
        <f>'Budget Summ Amt'!AG9</f>
        <v>FUNDING SOURCE 29</v>
      </c>
      <c r="AL8" s="594" t="str">
        <f>'Budget Summ Amt'!AH9</f>
        <v>FUNDING SOURCE 30</v>
      </c>
    </row>
    <row r="9" spans="1:38" ht="21">
      <c r="B9" s="498"/>
      <c r="C9" s="35"/>
      <c r="D9" s="36"/>
      <c r="E9" s="37"/>
      <c r="F9" s="499"/>
      <c r="G9" s="38"/>
      <c r="H9" s="500"/>
      <c r="I9" s="431" t="s">
        <v>444</v>
      </c>
      <c r="J9" s="432" t="s">
        <v>444</v>
      </c>
      <c r="K9" s="432" t="s">
        <v>444</v>
      </c>
      <c r="L9" s="432" t="s">
        <v>444</v>
      </c>
      <c r="M9" s="432" t="s">
        <v>444</v>
      </c>
      <c r="N9" s="432" t="s">
        <v>444</v>
      </c>
      <c r="O9" s="432" t="s">
        <v>444</v>
      </c>
      <c r="P9" s="432" t="s">
        <v>444</v>
      </c>
      <c r="Q9" s="432" t="s">
        <v>444</v>
      </c>
      <c r="R9" s="432" t="s">
        <v>444</v>
      </c>
      <c r="S9" s="432" t="s">
        <v>444</v>
      </c>
      <c r="T9" s="432" t="s">
        <v>444</v>
      </c>
      <c r="U9" s="432" t="s">
        <v>444</v>
      </c>
      <c r="V9" s="432" t="s">
        <v>444</v>
      </c>
      <c r="W9" s="432" t="s">
        <v>444</v>
      </c>
      <c r="X9" s="432" t="s">
        <v>444</v>
      </c>
      <c r="Y9" s="432" t="s">
        <v>444</v>
      </c>
      <c r="Z9" s="432" t="s">
        <v>444</v>
      </c>
      <c r="AA9" s="432" t="s">
        <v>444</v>
      </c>
      <c r="AB9" s="432" t="s">
        <v>444</v>
      </c>
      <c r="AC9" s="432" t="s">
        <v>444</v>
      </c>
      <c r="AD9" s="432" t="s">
        <v>444</v>
      </c>
      <c r="AE9" s="432" t="s">
        <v>444</v>
      </c>
      <c r="AF9" s="432" t="s">
        <v>444</v>
      </c>
      <c r="AG9" s="432" t="s">
        <v>444</v>
      </c>
      <c r="AH9" s="432" t="s">
        <v>444</v>
      </c>
      <c r="AI9" s="432" t="s">
        <v>444</v>
      </c>
      <c r="AJ9" s="432" t="s">
        <v>444</v>
      </c>
      <c r="AK9" s="432" t="s">
        <v>444</v>
      </c>
      <c r="AL9" s="443" t="s">
        <v>444</v>
      </c>
    </row>
    <row r="10" spans="1:38" s="3" customFormat="1" ht="12" customHeight="1">
      <c r="A10" s="509">
        <v>1</v>
      </c>
      <c r="B10" s="501"/>
      <c r="C10" s="39"/>
      <c r="D10" s="40"/>
      <c r="E10" s="41"/>
      <c r="G10" s="41"/>
      <c r="H10" s="502">
        <f>+E10*G10</f>
        <v>0</v>
      </c>
      <c r="I10" s="95"/>
      <c r="J10" s="96"/>
      <c r="K10" s="96"/>
      <c r="L10" s="96"/>
      <c r="M10" s="96"/>
      <c r="N10" s="96"/>
      <c r="O10" s="96"/>
      <c r="P10" s="96"/>
      <c r="Q10" s="96"/>
      <c r="R10" s="96"/>
      <c r="S10" s="96"/>
      <c r="T10" s="584"/>
      <c r="U10" s="96"/>
      <c r="V10" s="96"/>
      <c r="W10" s="96"/>
      <c r="X10" s="96"/>
      <c r="Y10" s="96"/>
      <c r="Z10" s="96"/>
      <c r="AA10" s="96"/>
      <c r="AB10" s="96"/>
      <c r="AC10" s="96"/>
      <c r="AD10" s="96"/>
      <c r="AE10" s="96"/>
      <c r="AF10" s="96"/>
      <c r="AG10" s="96"/>
      <c r="AH10" s="96"/>
      <c r="AI10" s="96"/>
      <c r="AJ10" s="96"/>
      <c r="AK10" s="96"/>
      <c r="AL10" s="97"/>
    </row>
    <row r="11" spans="1:38" s="3" customFormat="1" ht="12" customHeight="1">
      <c r="A11" s="509">
        <v>2</v>
      </c>
      <c r="B11" s="501"/>
      <c r="C11" s="42"/>
      <c r="D11" s="40"/>
      <c r="E11" s="41"/>
      <c r="G11" s="41"/>
      <c r="H11" s="502">
        <f t="shared" ref="H11:H26" si="0">+E11*G11</f>
        <v>0</v>
      </c>
      <c r="I11" s="95"/>
      <c r="J11" s="96"/>
      <c r="K11" s="96"/>
      <c r="L11" s="96"/>
      <c r="M11" s="96"/>
      <c r="N11" s="96"/>
      <c r="O11" s="96"/>
      <c r="P11" s="96"/>
      <c r="Q11" s="96"/>
      <c r="R11" s="96"/>
      <c r="S11" s="96"/>
      <c r="T11" s="584"/>
      <c r="U11" s="96"/>
      <c r="V11" s="96"/>
      <c r="W11" s="96"/>
      <c r="X11" s="96"/>
      <c r="Y11" s="96"/>
      <c r="Z11" s="96"/>
      <c r="AA11" s="96"/>
      <c r="AB11" s="96"/>
      <c r="AC11" s="96"/>
      <c r="AD11" s="96"/>
      <c r="AE11" s="96"/>
      <c r="AF11" s="96"/>
      <c r="AG11" s="96"/>
      <c r="AH11" s="96"/>
      <c r="AI11" s="96"/>
      <c r="AJ11" s="96"/>
      <c r="AK11" s="96"/>
      <c r="AL11" s="97"/>
    </row>
    <row r="12" spans="1:38" s="3" customFormat="1" ht="12" customHeight="1">
      <c r="A12" s="509">
        <v>3</v>
      </c>
      <c r="B12" s="501"/>
      <c r="C12" s="39"/>
      <c r="D12" s="40"/>
      <c r="E12" s="41"/>
      <c r="G12" s="41"/>
      <c r="H12" s="502">
        <f t="shared" si="0"/>
        <v>0</v>
      </c>
      <c r="I12" s="95"/>
      <c r="J12" s="96"/>
      <c r="K12" s="96"/>
      <c r="L12" s="96"/>
      <c r="M12" s="96"/>
      <c r="N12" s="96"/>
      <c r="O12" s="96"/>
      <c r="P12" s="96"/>
      <c r="Q12" s="96"/>
      <c r="R12" s="96"/>
      <c r="S12" s="96"/>
      <c r="T12" s="584"/>
      <c r="U12" s="96"/>
      <c r="V12" s="96"/>
      <c r="W12" s="96"/>
      <c r="X12" s="96"/>
      <c r="Y12" s="96"/>
      <c r="Z12" s="96"/>
      <c r="AA12" s="96"/>
      <c r="AB12" s="96"/>
      <c r="AC12" s="96"/>
      <c r="AD12" s="96"/>
      <c r="AE12" s="96"/>
      <c r="AF12" s="96"/>
      <c r="AG12" s="96"/>
      <c r="AH12" s="96"/>
      <c r="AI12" s="96"/>
      <c r="AJ12" s="96"/>
      <c r="AK12" s="96"/>
      <c r="AL12" s="97"/>
    </row>
    <row r="13" spans="1:38" s="3" customFormat="1" ht="12" customHeight="1">
      <c r="A13" s="509">
        <v>4</v>
      </c>
      <c r="B13" s="501"/>
      <c r="C13" s="39"/>
      <c r="D13" s="40"/>
      <c r="E13" s="41"/>
      <c r="G13" s="41"/>
      <c r="H13" s="502">
        <f t="shared" si="0"/>
        <v>0</v>
      </c>
      <c r="I13" s="95"/>
      <c r="J13" s="96"/>
      <c r="K13" s="96"/>
      <c r="L13" s="96"/>
      <c r="M13" s="96"/>
      <c r="N13" s="96"/>
      <c r="O13" s="96"/>
      <c r="P13" s="96"/>
      <c r="Q13" s="96"/>
      <c r="R13" s="96"/>
      <c r="S13" s="96"/>
      <c r="T13" s="584"/>
      <c r="U13" s="96"/>
      <c r="V13" s="96"/>
      <c r="W13" s="96"/>
      <c r="X13" s="96"/>
      <c r="Y13" s="96"/>
      <c r="Z13" s="96"/>
      <c r="AA13" s="96"/>
      <c r="AB13" s="96"/>
      <c r="AC13" s="96"/>
      <c r="AD13" s="96"/>
      <c r="AE13" s="96"/>
      <c r="AF13" s="96"/>
      <c r="AG13" s="96"/>
      <c r="AH13" s="96"/>
      <c r="AI13" s="96"/>
      <c r="AJ13" s="96"/>
      <c r="AK13" s="96"/>
      <c r="AL13" s="97"/>
    </row>
    <row r="14" spans="1:38" s="3" customFormat="1" ht="12" customHeight="1">
      <c r="A14" s="509">
        <v>5</v>
      </c>
      <c r="B14" s="501"/>
      <c r="C14" s="39"/>
      <c r="D14" s="40"/>
      <c r="E14" s="41"/>
      <c r="G14" s="41"/>
      <c r="H14" s="502">
        <f t="shared" si="0"/>
        <v>0</v>
      </c>
      <c r="I14" s="95"/>
      <c r="J14" s="96"/>
      <c r="K14" s="96"/>
      <c r="L14" s="96"/>
      <c r="M14" s="96"/>
      <c r="N14" s="96"/>
      <c r="O14" s="96"/>
      <c r="P14" s="96"/>
      <c r="Q14" s="96"/>
      <c r="R14" s="96"/>
      <c r="S14" s="96"/>
      <c r="T14" s="584"/>
      <c r="U14" s="96"/>
      <c r="V14" s="96"/>
      <c r="W14" s="96"/>
      <c r="X14" s="96"/>
      <c r="Y14" s="96"/>
      <c r="Z14" s="96"/>
      <c r="AA14" s="96"/>
      <c r="AB14" s="96"/>
      <c r="AC14" s="96"/>
      <c r="AD14" s="96"/>
      <c r="AE14" s="96"/>
      <c r="AF14" s="96"/>
      <c r="AG14" s="96"/>
      <c r="AH14" s="96"/>
      <c r="AI14" s="96"/>
      <c r="AJ14" s="96"/>
      <c r="AK14" s="96"/>
      <c r="AL14" s="97"/>
    </row>
    <row r="15" spans="1:38" s="3" customFormat="1" ht="12" customHeight="1">
      <c r="A15" s="509">
        <v>6</v>
      </c>
      <c r="B15" s="501"/>
      <c r="C15" s="39"/>
      <c r="D15" s="40"/>
      <c r="E15" s="41"/>
      <c r="G15" s="41"/>
      <c r="H15" s="502">
        <f t="shared" si="0"/>
        <v>0</v>
      </c>
      <c r="I15" s="95"/>
      <c r="J15" s="96"/>
      <c r="K15" s="96"/>
      <c r="L15" s="96"/>
      <c r="M15" s="96"/>
      <c r="N15" s="96"/>
      <c r="O15" s="96"/>
      <c r="P15" s="96"/>
      <c r="Q15" s="96"/>
      <c r="R15" s="96"/>
      <c r="S15" s="96"/>
      <c r="T15" s="584"/>
      <c r="U15" s="96"/>
      <c r="V15" s="96"/>
      <c r="W15" s="96"/>
      <c r="X15" s="96"/>
      <c r="Y15" s="96"/>
      <c r="Z15" s="96"/>
      <c r="AA15" s="96"/>
      <c r="AB15" s="96"/>
      <c r="AC15" s="96"/>
      <c r="AD15" s="96"/>
      <c r="AE15" s="96"/>
      <c r="AF15" s="96"/>
      <c r="AG15" s="96"/>
      <c r="AH15" s="96"/>
      <c r="AI15" s="96"/>
      <c r="AJ15" s="96"/>
      <c r="AK15" s="96"/>
      <c r="AL15" s="97"/>
    </row>
    <row r="16" spans="1:38" s="3" customFormat="1" ht="12" customHeight="1">
      <c r="A16" s="509">
        <v>7</v>
      </c>
      <c r="B16" s="501"/>
      <c r="C16" s="39"/>
      <c r="D16" s="40"/>
      <c r="E16" s="41"/>
      <c r="G16" s="41"/>
      <c r="H16" s="502">
        <f t="shared" si="0"/>
        <v>0</v>
      </c>
      <c r="I16" s="95"/>
      <c r="J16" s="96"/>
      <c r="K16" s="96"/>
      <c r="L16" s="96"/>
      <c r="M16" s="96"/>
      <c r="N16" s="96"/>
      <c r="O16" s="96"/>
      <c r="P16" s="96"/>
      <c r="Q16" s="96"/>
      <c r="R16" s="96"/>
      <c r="S16" s="96"/>
      <c r="T16" s="584"/>
      <c r="U16" s="96"/>
      <c r="V16" s="96"/>
      <c r="W16" s="96"/>
      <c r="X16" s="96"/>
      <c r="Y16" s="96"/>
      <c r="Z16" s="96"/>
      <c r="AA16" s="96"/>
      <c r="AB16" s="96"/>
      <c r="AC16" s="96"/>
      <c r="AD16" s="96"/>
      <c r="AE16" s="96"/>
      <c r="AF16" s="96"/>
      <c r="AG16" s="96"/>
      <c r="AH16" s="96"/>
      <c r="AI16" s="96"/>
      <c r="AJ16" s="96"/>
      <c r="AK16" s="96"/>
      <c r="AL16" s="97"/>
    </row>
    <row r="17" spans="1:38" s="3" customFormat="1">
      <c r="A17" s="509">
        <v>8</v>
      </c>
      <c r="B17" s="501"/>
      <c r="C17" s="39"/>
      <c r="D17" s="40"/>
      <c r="E17" s="41"/>
      <c r="G17" s="41"/>
      <c r="H17" s="502">
        <f t="shared" si="0"/>
        <v>0</v>
      </c>
      <c r="I17" s="95"/>
      <c r="J17" s="96"/>
      <c r="K17" s="96"/>
      <c r="L17" s="96"/>
      <c r="M17" s="96"/>
      <c r="N17" s="96"/>
      <c r="O17" s="96"/>
      <c r="P17" s="96"/>
      <c r="Q17" s="96"/>
      <c r="R17" s="96"/>
      <c r="S17" s="96"/>
      <c r="T17" s="584"/>
      <c r="U17" s="96"/>
      <c r="V17" s="96"/>
      <c r="W17" s="96"/>
      <c r="X17" s="96"/>
      <c r="Y17" s="96"/>
      <c r="Z17" s="96"/>
      <c r="AA17" s="96"/>
      <c r="AB17" s="96"/>
      <c r="AC17" s="96"/>
      <c r="AD17" s="96"/>
      <c r="AE17" s="96"/>
      <c r="AF17" s="96"/>
      <c r="AG17" s="96"/>
      <c r="AH17" s="96"/>
      <c r="AI17" s="96"/>
      <c r="AJ17" s="96"/>
      <c r="AK17" s="96"/>
      <c r="AL17" s="97"/>
    </row>
    <row r="18" spans="1:38" s="3" customFormat="1">
      <c r="A18" s="509">
        <v>9</v>
      </c>
      <c r="B18" s="501"/>
      <c r="C18" s="39"/>
      <c r="D18" s="40"/>
      <c r="E18" s="41"/>
      <c r="G18" s="41"/>
      <c r="H18" s="502">
        <f t="shared" si="0"/>
        <v>0</v>
      </c>
      <c r="I18" s="95"/>
      <c r="J18" s="96"/>
      <c r="K18" s="96"/>
      <c r="L18" s="96"/>
      <c r="M18" s="96"/>
      <c r="N18" s="96"/>
      <c r="O18" s="96"/>
      <c r="P18" s="96"/>
      <c r="Q18" s="96"/>
      <c r="R18" s="96"/>
      <c r="S18" s="96"/>
      <c r="T18" s="584"/>
      <c r="U18" s="96"/>
      <c r="V18" s="96"/>
      <c r="W18" s="96"/>
      <c r="X18" s="96"/>
      <c r="Y18" s="96"/>
      <c r="Z18" s="96"/>
      <c r="AA18" s="96"/>
      <c r="AB18" s="96"/>
      <c r="AC18" s="96"/>
      <c r="AD18" s="96"/>
      <c r="AE18" s="96"/>
      <c r="AF18" s="96"/>
      <c r="AG18" s="96"/>
      <c r="AH18" s="96"/>
      <c r="AI18" s="96"/>
      <c r="AJ18" s="96"/>
      <c r="AK18" s="96"/>
      <c r="AL18" s="97"/>
    </row>
    <row r="19" spans="1:38" s="3" customFormat="1">
      <c r="A19" s="509">
        <v>10</v>
      </c>
      <c r="B19" s="501"/>
      <c r="C19" s="39"/>
      <c r="D19" s="40"/>
      <c r="E19" s="41"/>
      <c r="G19" s="41"/>
      <c r="H19" s="502">
        <f t="shared" si="0"/>
        <v>0</v>
      </c>
      <c r="I19" s="95"/>
      <c r="J19" s="96"/>
      <c r="K19" s="96"/>
      <c r="L19" s="96"/>
      <c r="M19" s="96"/>
      <c r="N19" s="96"/>
      <c r="O19" s="96"/>
      <c r="P19" s="96"/>
      <c r="Q19" s="96"/>
      <c r="R19" s="96"/>
      <c r="S19" s="96"/>
      <c r="T19" s="584"/>
      <c r="U19" s="96"/>
      <c r="V19" s="96"/>
      <c r="W19" s="96"/>
      <c r="X19" s="96"/>
      <c r="Y19" s="96"/>
      <c r="Z19" s="96"/>
      <c r="AA19" s="96"/>
      <c r="AB19" s="96"/>
      <c r="AC19" s="96"/>
      <c r="AD19" s="96"/>
      <c r="AE19" s="96"/>
      <c r="AF19" s="96"/>
      <c r="AG19" s="96"/>
      <c r="AH19" s="96"/>
      <c r="AI19" s="96"/>
      <c r="AJ19" s="96"/>
      <c r="AK19" s="96"/>
      <c r="AL19" s="97"/>
    </row>
    <row r="20" spans="1:38" s="3" customFormat="1">
      <c r="A20" s="509">
        <v>11</v>
      </c>
      <c r="B20" s="501"/>
      <c r="C20" s="39"/>
      <c r="D20" s="40"/>
      <c r="E20" s="41"/>
      <c r="G20" s="41"/>
      <c r="H20" s="502">
        <f t="shared" si="0"/>
        <v>0</v>
      </c>
      <c r="I20" s="95"/>
      <c r="J20" s="96"/>
      <c r="K20" s="96"/>
      <c r="L20" s="96"/>
      <c r="M20" s="96"/>
      <c r="N20" s="96"/>
      <c r="O20" s="96"/>
      <c r="P20" s="96"/>
      <c r="Q20" s="96"/>
      <c r="R20" s="96"/>
      <c r="S20" s="96"/>
      <c r="T20" s="584"/>
      <c r="U20" s="96"/>
      <c r="V20" s="96"/>
      <c r="W20" s="96"/>
      <c r="X20" s="96"/>
      <c r="Y20" s="96"/>
      <c r="Z20" s="96"/>
      <c r="AA20" s="96"/>
      <c r="AB20" s="96"/>
      <c r="AC20" s="96"/>
      <c r="AD20" s="96"/>
      <c r="AE20" s="96"/>
      <c r="AF20" s="96"/>
      <c r="AG20" s="96"/>
      <c r="AH20" s="96"/>
      <c r="AI20" s="96"/>
      <c r="AJ20" s="96"/>
      <c r="AK20" s="96"/>
      <c r="AL20" s="97"/>
    </row>
    <row r="21" spans="1:38" s="3" customFormat="1">
      <c r="A21" s="509">
        <v>12</v>
      </c>
      <c r="B21" s="501"/>
      <c r="C21" s="39"/>
      <c r="D21" s="40"/>
      <c r="E21" s="41"/>
      <c r="G21" s="41"/>
      <c r="H21" s="502">
        <f t="shared" si="0"/>
        <v>0</v>
      </c>
      <c r="I21" s="95"/>
      <c r="J21" s="96"/>
      <c r="K21" s="96"/>
      <c r="L21" s="96"/>
      <c r="M21" s="96"/>
      <c r="N21" s="96"/>
      <c r="O21" s="96"/>
      <c r="P21" s="96"/>
      <c r="Q21" s="96"/>
      <c r="R21" s="96"/>
      <c r="S21" s="96"/>
      <c r="T21" s="584"/>
      <c r="U21" s="96"/>
      <c r="V21" s="96"/>
      <c r="W21" s="96"/>
      <c r="X21" s="96"/>
      <c r="Y21" s="96"/>
      <c r="Z21" s="96"/>
      <c r="AA21" s="96"/>
      <c r="AB21" s="96"/>
      <c r="AC21" s="96"/>
      <c r="AD21" s="96"/>
      <c r="AE21" s="96"/>
      <c r="AF21" s="96"/>
      <c r="AG21" s="96"/>
      <c r="AH21" s="96"/>
      <c r="AI21" s="96"/>
      <c r="AJ21" s="96"/>
      <c r="AK21" s="96"/>
      <c r="AL21" s="97"/>
    </row>
    <row r="22" spans="1:38" s="3" customFormat="1">
      <c r="A22" s="509">
        <v>13</v>
      </c>
      <c r="B22" s="501"/>
      <c r="C22" s="39"/>
      <c r="D22" s="40"/>
      <c r="E22" s="41"/>
      <c r="G22" s="41"/>
      <c r="H22" s="502">
        <f t="shared" si="0"/>
        <v>0</v>
      </c>
      <c r="I22" s="95"/>
      <c r="J22" s="96"/>
      <c r="K22" s="96"/>
      <c r="L22" s="96"/>
      <c r="M22" s="96"/>
      <c r="N22" s="96"/>
      <c r="O22" s="96"/>
      <c r="P22" s="96"/>
      <c r="Q22" s="96"/>
      <c r="R22" s="96"/>
      <c r="S22" s="96"/>
      <c r="T22" s="584"/>
      <c r="U22" s="96"/>
      <c r="V22" s="96"/>
      <c r="W22" s="96"/>
      <c r="X22" s="96"/>
      <c r="Y22" s="96"/>
      <c r="Z22" s="96"/>
      <c r="AA22" s="96"/>
      <c r="AB22" s="96"/>
      <c r="AC22" s="96"/>
      <c r="AD22" s="96"/>
      <c r="AE22" s="96"/>
      <c r="AF22" s="96"/>
      <c r="AG22" s="96"/>
      <c r="AH22" s="96"/>
      <c r="AI22" s="96"/>
      <c r="AJ22" s="96"/>
      <c r="AK22" s="96"/>
      <c r="AL22" s="97"/>
    </row>
    <row r="23" spans="1:38" s="3" customFormat="1">
      <c r="A23" s="694">
        <v>14</v>
      </c>
      <c r="B23" s="501"/>
      <c r="C23" s="39"/>
      <c r="D23" s="40"/>
      <c r="E23" s="41"/>
      <c r="G23" s="41"/>
      <c r="H23" s="502">
        <f t="shared" si="0"/>
        <v>0</v>
      </c>
      <c r="I23" s="699"/>
      <c r="J23" s="700"/>
      <c r="K23" s="700"/>
      <c r="L23" s="700"/>
      <c r="M23" s="700"/>
      <c r="N23" s="700"/>
      <c r="O23" s="700"/>
      <c r="P23" s="700"/>
      <c r="Q23" s="700"/>
      <c r="R23" s="700"/>
      <c r="S23" s="700"/>
      <c r="T23" s="701"/>
      <c r="U23" s="700"/>
      <c r="V23" s="700"/>
      <c r="W23" s="700"/>
      <c r="X23" s="700"/>
      <c r="Y23" s="700"/>
      <c r="Z23" s="700"/>
      <c r="AA23" s="700"/>
      <c r="AB23" s="700"/>
      <c r="AC23" s="700"/>
      <c r="AD23" s="700"/>
      <c r="AE23" s="700"/>
      <c r="AF23" s="700"/>
      <c r="AG23" s="700"/>
      <c r="AH23" s="700"/>
      <c r="AI23" s="700"/>
      <c r="AJ23" s="700"/>
      <c r="AK23" s="700"/>
      <c r="AL23" s="702"/>
    </row>
    <row r="24" spans="1:38" s="3" customFormat="1">
      <c r="A24" s="694">
        <v>15</v>
      </c>
      <c r="B24" s="501"/>
      <c r="C24" s="39"/>
      <c r="D24" s="40"/>
      <c r="E24" s="41"/>
      <c r="G24" s="41"/>
      <c r="H24" s="502">
        <f t="shared" si="0"/>
        <v>0</v>
      </c>
      <c r="I24" s="699"/>
      <c r="J24" s="700"/>
      <c r="K24" s="700"/>
      <c r="L24" s="700"/>
      <c r="M24" s="700"/>
      <c r="N24" s="700"/>
      <c r="O24" s="700"/>
      <c r="P24" s="700"/>
      <c r="Q24" s="700"/>
      <c r="R24" s="700"/>
      <c r="S24" s="700"/>
      <c r="T24" s="701"/>
      <c r="U24" s="700"/>
      <c r="V24" s="700"/>
      <c r="W24" s="700"/>
      <c r="X24" s="700"/>
      <c r="Y24" s="700"/>
      <c r="Z24" s="700"/>
      <c r="AA24" s="700"/>
      <c r="AB24" s="700"/>
      <c r="AC24" s="700"/>
      <c r="AD24" s="700"/>
      <c r="AE24" s="700"/>
      <c r="AF24" s="700"/>
      <c r="AG24" s="700"/>
      <c r="AH24" s="700"/>
      <c r="AI24" s="700"/>
      <c r="AJ24" s="700"/>
      <c r="AK24" s="700"/>
      <c r="AL24" s="702"/>
    </row>
    <row r="25" spans="1:38" s="3" customFormat="1">
      <c r="A25" s="694">
        <v>16</v>
      </c>
      <c r="B25" s="501"/>
      <c r="C25" s="39"/>
      <c r="D25" s="40"/>
      <c r="E25" s="41"/>
      <c r="G25" s="41"/>
      <c r="H25" s="502">
        <f t="shared" si="0"/>
        <v>0</v>
      </c>
      <c r="I25" s="699"/>
      <c r="J25" s="700"/>
      <c r="K25" s="700"/>
      <c r="L25" s="700"/>
      <c r="M25" s="700"/>
      <c r="N25" s="700"/>
      <c r="O25" s="700"/>
      <c r="P25" s="700"/>
      <c r="Q25" s="700"/>
      <c r="R25" s="700"/>
      <c r="S25" s="700"/>
      <c r="T25" s="701"/>
      <c r="U25" s="700"/>
      <c r="V25" s="700"/>
      <c r="W25" s="700"/>
      <c r="X25" s="700"/>
      <c r="Y25" s="700"/>
      <c r="Z25" s="700"/>
      <c r="AA25" s="700"/>
      <c r="AB25" s="700"/>
      <c r="AC25" s="700"/>
      <c r="AD25" s="700"/>
      <c r="AE25" s="700"/>
      <c r="AF25" s="700"/>
      <c r="AG25" s="700"/>
      <c r="AH25" s="700"/>
      <c r="AI25" s="700"/>
      <c r="AJ25" s="700"/>
      <c r="AK25" s="700"/>
      <c r="AL25" s="702"/>
    </row>
    <row r="26" spans="1:38" s="3" customFormat="1">
      <c r="A26" s="694">
        <v>17</v>
      </c>
      <c r="B26" s="695"/>
      <c r="C26" s="696"/>
      <c r="D26" s="697"/>
      <c r="E26" s="698"/>
      <c r="G26" s="698"/>
      <c r="H26" s="502">
        <f t="shared" si="0"/>
        <v>0</v>
      </c>
      <c r="I26" s="699"/>
      <c r="J26" s="700"/>
      <c r="K26" s="700"/>
      <c r="L26" s="700"/>
      <c r="M26" s="700"/>
      <c r="N26" s="700"/>
      <c r="O26" s="700"/>
      <c r="P26" s="700"/>
      <c r="Q26" s="700"/>
      <c r="R26" s="700"/>
      <c r="S26" s="700"/>
      <c r="T26" s="701"/>
      <c r="U26" s="700"/>
      <c r="V26" s="700"/>
      <c r="W26" s="700"/>
      <c r="X26" s="700"/>
      <c r="Y26" s="700"/>
      <c r="Z26" s="700"/>
      <c r="AA26" s="700"/>
      <c r="AB26" s="700"/>
      <c r="AC26" s="700"/>
      <c r="AD26" s="700"/>
      <c r="AE26" s="700"/>
      <c r="AF26" s="700"/>
      <c r="AG26" s="700"/>
      <c r="AH26" s="700"/>
      <c r="AI26" s="700"/>
      <c r="AJ26" s="700"/>
      <c r="AK26" s="700"/>
      <c r="AL26" s="702"/>
    </row>
    <row r="27" spans="1:38" s="3" customFormat="1" ht="13.5" thickBot="1">
      <c r="A27" s="263"/>
      <c r="B27" s="503" t="s">
        <v>527</v>
      </c>
      <c r="C27" s="504"/>
      <c r="D27" s="504"/>
      <c r="E27" s="505"/>
      <c r="F27" s="505"/>
      <c r="G27" s="506"/>
      <c r="H27" s="507">
        <v>0</v>
      </c>
      <c r="I27" s="274">
        <f>SUM(I10:I22)</f>
        <v>0</v>
      </c>
      <c r="J27" s="275">
        <f t="shared" ref="J27:T27" si="1">SUM(J10:J22)</f>
        <v>0</v>
      </c>
      <c r="K27" s="275">
        <f t="shared" si="1"/>
        <v>0</v>
      </c>
      <c r="L27" s="275">
        <f t="shared" si="1"/>
        <v>0</v>
      </c>
      <c r="M27" s="275">
        <f t="shared" si="1"/>
        <v>0</v>
      </c>
      <c r="N27" s="275">
        <f t="shared" si="1"/>
        <v>0</v>
      </c>
      <c r="O27" s="275">
        <f t="shared" si="1"/>
        <v>0</v>
      </c>
      <c r="P27" s="275">
        <f t="shared" si="1"/>
        <v>0</v>
      </c>
      <c r="Q27" s="275">
        <f t="shared" si="1"/>
        <v>0</v>
      </c>
      <c r="R27" s="275">
        <f t="shared" si="1"/>
        <v>0</v>
      </c>
      <c r="S27" s="275">
        <f t="shared" si="1"/>
        <v>0</v>
      </c>
      <c r="T27" s="275">
        <f t="shared" si="1"/>
        <v>0</v>
      </c>
      <c r="U27" s="275">
        <f t="shared" ref="U27:AC27" si="2">SUM(U10:U22)</f>
        <v>0</v>
      </c>
      <c r="V27" s="275">
        <f t="shared" si="2"/>
        <v>0</v>
      </c>
      <c r="W27" s="275">
        <f t="shared" si="2"/>
        <v>0</v>
      </c>
      <c r="X27" s="275">
        <f t="shared" si="2"/>
        <v>0</v>
      </c>
      <c r="Y27" s="275">
        <f t="shared" si="2"/>
        <v>0</v>
      </c>
      <c r="Z27" s="275">
        <f t="shared" si="2"/>
        <v>0</v>
      </c>
      <c r="AA27" s="275">
        <f t="shared" si="2"/>
        <v>0</v>
      </c>
      <c r="AB27" s="275">
        <f t="shared" si="2"/>
        <v>0</v>
      </c>
      <c r="AC27" s="275">
        <f t="shared" si="2"/>
        <v>0</v>
      </c>
      <c r="AD27" s="275">
        <f t="shared" ref="AD27:AK27" si="3">SUM(AD10:AD22)</f>
        <v>0</v>
      </c>
      <c r="AE27" s="275">
        <f t="shared" si="3"/>
        <v>0</v>
      </c>
      <c r="AF27" s="275">
        <f t="shared" si="3"/>
        <v>0</v>
      </c>
      <c r="AG27" s="275">
        <f t="shared" si="3"/>
        <v>0</v>
      </c>
      <c r="AH27" s="275">
        <f t="shared" si="3"/>
        <v>0</v>
      </c>
      <c r="AI27" s="275">
        <f t="shared" si="3"/>
        <v>0</v>
      </c>
      <c r="AJ27" s="275">
        <f t="shared" si="3"/>
        <v>0</v>
      </c>
      <c r="AK27" s="275">
        <f t="shared" si="3"/>
        <v>0</v>
      </c>
      <c r="AL27" s="276">
        <f>SUM(AL10:AL22)</f>
        <v>0</v>
      </c>
    </row>
    <row r="28" spans="1:38" ht="8.25" customHeight="1" thickTop="1">
      <c r="A28" s="264"/>
      <c r="E28" s="265"/>
      <c r="G28" s="266"/>
    </row>
    <row r="29" spans="1:38">
      <c r="B29" s="573"/>
    </row>
  </sheetData>
  <sheetProtection algorithmName="SHA-512" hashValue="TEpOtY0HAAP+KDyZt+qJ2AuEViTWUpDBRB8GPo3FrmGJtguhjIowgNEfKftU+6lAPiOr8d83FYU79X8xOVL2dg==" saltValue="ngt+iG+V8LQtVkS0L6jzpg==" spinCount="100000" sheet="1" formatCells="0" formatColumns="0" formatRows="0" insertColumns="0" insertRows="0"/>
  <pageMargins left="0" right="0" top="0" bottom="0" header="0" footer="0"/>
  <pageSetup scale="92" orientation="landscape" blackAndWhite="1"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FFFF00"/>
  </sheetPr>
  <dimension ref="A1:BO51"/>
  <sheetViews>
    <sheetView showGridLines="0" workbookViewId="0">
      <selection activeCell="M36" sqref="M36"/>
    </sheetView>
  </sheetViews>
  <sheetFormatPr defaultColWidth="9.1796875" defaultRowHeight="12.5"/>
  <cols>
    <col min="1" max="1" width="3" style="1" customWidth="1"/>
    <col min="2" max="2" width="9.1796875" style="1" customWidth="1"/>
    <col min="3" max="3" width="34" style="1" customWidth="1"/>
    <col min="4" max="4" width="13.7265625" style="1" customWidth="1"/>
    <col min="5" max="5" width="18.26953125" style="1" customWidth="1"/>
    <col min="6" max="7" width="8.7265625" style="2" customWidth="1"/>
    <col min="8" max="67" width="8.7265625" style="1" customWidth="1"/>
    <col min="68" max="16384" width="9.1796875" style="1"/>
  </cols>
  <sheetData>
    <row r="1" spans="1:67" ht="13">
      <c r="A1" s="847" t="s">
        <v>77</v>
      </c>
      <c r="B1" s="126"/>
      <c r="C1" s="126"/>
      <c r="D1" s="126"/>
      <c r="E1" s="126"/>
      <c r="F1" s="147"/>
      <c r="G1" s="147"/>
    </row>
    <row r="2" spans="1:67" ht="13">
      <c r="A2" s="121" t="s">
        <v>528</v>
      </c>
      <c r="B2" s="252"/>
      <c r="C2" s="51"/>
      <c r="D2" s="51"/>
      <c r="E2" s="51"/>
      <c r="F2" s="52"/>
      <c r="G2" s="52"/>
    </row>
    <row r="3" spans="1:67" ht="4.5" customHeight="1">
      <c r="A3" s="51"/>
      <c r="B3" s="51"/>
      <c r="C3" s="51"/>
      <c r="D3" s="51"/>
      <c r="E3" s="51"/>
      <c r="F3" s="52"/>
      <c r="G3" s="52"/>
    </row>
    <row r="4" spans="1:67" ht="13">
      <c r="A4" s="520" t="s">
        <v>262</v>
      </c>
      <c r="B4" s="493"/>
      <c r="C4" s="492">
        <f>+'Budget Summ Amt'!D6</f>
        <v>0</v>
      </c>
      <c r="D4" s="173" t="s">
        <v>407</v>
      </c>
      <c r="E4" s="516">
        <f>+'Budget Summ Amt'!I6</f>
        <v>0</v>
      </c>
      <c r="F4" s="518"/>
    </row>
    <row r="5" spans="1:67" s="260" customFormat="1" ht="15.75" customHeight="1">
      <c r="A5" s="520" t="s">
        <v>264</v>
      </c>
      <c r="B5" s="521"/>
      <c r="C5" s="794">
        <f>+'Budget Summ Amt'!L6</f>
        <v>0</v>
      </c>
      <c r="D5" s="522" t="s">
        <v>265</v>
      </c>
      <c r="E5" s="795">
        <f>+'Budget Summ Amt'!O6</f>
        <v>0</v>
      </c>
      <c r="F5" s="519"/>
    </row>
    <row r="6" spans="1:67" s="260" customFormat="1" ht="8.25" customHeight="1" thickBot="1">
      <c r="A6" s="326"/>
      <c r="B6" s="327"/>
      <c r="C6" s="834"/>
      <c r="D6" s="830"/>
      <c r="E6" s="1"/>
      <c r="F6" s="262"/>
      <c r="G6" s="262"/>
    </row>
    <row r="7" spans="1:67" ht="13.5" customHeight="1" thickTop="1">
      <c r="A7" s="328"/>
      <c r="B7" s="997" t="s">
        <v>529</v>
      </c>
      <c r="C7" s="998"/>
      <c r="D7" s="998"/>
      <c r="E7" s="999"/>
      <c r="F7" s="944" t="s">
        <v>267</v>
      </c>
      <c r="G7" s="1008"/>
      <c r="H7" s="989" t="str">
        <f>'Budget Summ Amt'!E8</f>
        <v>PROGRAM NAME</v>
      </c>
      <c r="I7" s="990"/>
      <c r="J7" s="996" t="str">
        <f>'Budget Summ Amt'!F8</f>
        <v xml:space="preserve">PROGRAM NAME </v>
      </c>
      <c r="K7" s="1006"/>
      <c r="L7" s="944" t="str">
        <f>'Budget Summ Amt'!G8</f>
        <v xml:space="preserve">PROGRAM NAME </v>
      </c>
      <c r="M7" s="990"/>
      <c r="N7" s="1011" t="str">
        <f>'Budget Summ Amt'!H8</f>
        <v xml:space="preserve">PROGRAM NAME </v>
      </c>
      <c r="O7" s="991"/>
      <c r="P7" s="944" t="str">
        <f>'Budget Summ Amt'!I8</f>
        <v xml:space="preserve">PROGRAM NAME </v>
      </c>
      <c r="Q7" s="990"/>
      <c r="R7" s="945" t="str">
        <f>'Budget Summ Amt'!J8</f>
        <v xml:space="preserve">PROGRAM NAME </v>
      </c>
      <c r="S7" s="991"/>
      <c r="T7" s="944" t="str">
        <f>'Budget Summ Amt'!K8</f>
        <v xml:space="preserve">PROGRAM NAME </v>
      </c>
      <c r="U7" s="990"/>
      <c r="V7" s="944" t="str">
        <f>'Budget Summ Amt'!L8</f>
        <v xml:space="preserve">PROGRAM NAME </v>
      </c>
      <c r="W7" s="990"/>
      <c r="X7" s="945" t="str">
        <f>'Budget Summ Amt'!M8</f>
        <v xml:space="preserve">PROGRAM NAME </v>
      </c>
      <c r="Y7" s="991"/>
      <c r="Z7" s="944" t="str">
        <f>'Budget Summ Amt'!N8</f>
        <v xml:space="preserve">PROGRAM NAME </v>
      </c>
      <c r="AA7" s="990"/>
      <c r="AB7" s="944" t="str">
        <f>'Budget Summ Amt'!O8</f>
        <v xml:space="preserve">PROGRAM NAME </v>
      </c>
      <c r="AC7" s="990"/>
      <c r="AD7" s="996" t="str">
        <f>'Budget Summ Amt'!P8</f>
        <v xml:space="preserve">PROGRAM NAME </v>
      </c>
      <c r="AE7" s="991"/>
      <c r="AF7" s="944" t="str">
        <f>'Budget Summ Amt'!Q8</f>
        <v xml:space="preserve">PROGRAM NAME </v>
      </c>
      <c r="AG7" s="990"/>
      <c r="AH7" s="945" t="str">
        <f>'Budget Summ Amt'!R8</f>
        <v xml:space="preserve">PROGRAM NAME </v>
      </c>
      <c r="AI7" s="991"/>
      <c r="AJ7" s="944" t="str">
        <f>'Budget Summ Amt'!S8</f>
        <v xml:space="preserve">PROGRAM NAME </v>
      </c>
      <c r="AK7" s="990"/>
      <c r="AL7" s="989" t="str">
        <f>'Budget Summ Amt'!T8</f>
        <v xml:space="preserve">PROGRAM NAME </v>
      </c>
      <c r="AM7" s="990"/>
      <c r="AN7" s="991" t="str">
        <f>'Budget Summ Amt'!U8</f>
        <v xml:space="preserve">PROGRAM NAME </v>
      </c>
      <c r="AO7" s="991"/>
      <c r="AP7" s="989" t="str">
        <f>'Budget Summ Amt'!V8</f>
        <v xml:space="preserve">PROGRAM NAME </v>
      </c>
      <c r="AQ7" s="990"/>
      <c r="AR7" s="989" t="str">
        <f>'Budget Summ Amt'!W8</f>
        <v xml:space="preserve">PROGRAM NAME </v>
      </c>
      <c r="AS7" s="990"/>
      <c r="AT7" s="991" t="str">
        <f>'Budget Summ Amt'!X8</f>
        <v xml:space="preserve">PROGRAM NAME </v>
      </c>
      <c r="AU7" s="991"/>
      <c r="AV7" s="989" t="str">
        <f>'Budget Summ Amt'!Y8</f>
        <v xml:space="preserve">PROGRAM NAME </v>
      </c>
      <c r="AW7" s="990"/>
      <c r="AX7" s="991" t="str">
        <f>'Budget Summ Amt'!Z8</f>
        <v xml:space="preserve">PROGRAM NAME </v>
      </c>
      <c r="AY7" s="991"/>
      <c r="AZ7" s="989" t="str">
        <f>'Budget Summ Amt'!AA8</f>
        <v xml:space="preserve">PROGRAM NAME </v>
      </c>
      <c r="BA7" s="990"/>
      <c r="BB7" s="989" t="str">
        <f>'Budget Summ Amt'!AB8</f>
        <v xml:space="preserve">PROGRAM NAME </v>
      </c>
      <c r="BC7" s="990"/>
      <c r="BD7" s="991" t="str">
        <f>'Budget Summ Amt'!AC8</f>
        <v xml:space="preserve">PROGRAM NAME </v>
      </c>
      <c r="BE7" s="991"/>
      <c r="BF7" s="989" t="str">
        <f>'Budget Summ Amt'!AD8</f>
        <v xml:space="preserve">PROGRAM NAME </v>
      </c>
      <c r="BG7" s="990"/>
      <c r="BH7" s="989" t="str">
        <f>'Budget Summ Amt'!AE8</f>
        <v xml:space="preserve">PROGRAM NAME </v>
      </c>
      <c r="BI7" s="990"/>
      <c r="BJ7" s="991" t="str">
        <f>'Budget Summ Amt'!AF8</f>
        <v xml:space="preserve">PROGRAM NAME </v>
      </c>
      <c r="BK7" s="991"/>
      <c r="BL7" s="989" t="str">
        <f>'Budget Summ Amt'!AG8</f>
        <v xml:space="preserve">PROGRAM NAME </v>
      </c>
      <c r="BM7" s="990"/>
      <c r="BN7" s="989" t="str">
        <f>'Budget Summ Amt'!AH8</f>
        <v xml:space="preserve">PROGRAM NAME </v>
      </c>
      <c r="BO7" s="990"/>
    </row>
    <row r="8" spans="1:67">
      <c r="A8" s="251"/>
      <c r="B8" s="1000"/>
      <c r="C8" s="1001"/>
      <c r="D8" s="1001"/>
      <c r="E8" s="1002"/>
      <c r="F8" s="1009" t="s">
        <v>443</v>
      </c>
      <c r="G8" s="1010"/>
      <c r="H8" s="993" t="str">
        <f>'Budget Summ Amt'!E9</f>
        <v>FUNDING SOURCE 1</v>
      </c>
      <c r="I8" s="994"/>
      <c r="J8" s="995" t="str">
        <f>'Budget Summ Amt'!F9</f>
        <v>FUNDING SOURCE 2</v>
      </c>
      <c r="K8" s="1007"/>
      <c r="L8" s="1009" t="str">
        <f>'Budget Summ Amt'!G9</f>
        <v>FUNDING SOURCE 3</v>
      </c>
      <c r="M8" s="994"/>
      <c r="N8" s="1012" t="str">
        <f>'Budget Summ Amt'!H9</f>
        <v>FUNDING SOURCE 4</v>
      </c>
      <c r="O8" s="992"/>
      <c r="P8" s="1009" t="str">
        <f>'Budget Summ Amt'!I9</f>
        <v>FUNDING SOURCE 5</v>
      </c>
      <c r="Q8" s="994"/>
      <c r="R8" s="1013" t="str">
        <f>'Budget Summ Amt'!J9</f>
        <v>FUNDING SOURCE 6</v>
      </c>
      <c r="S8" s="992"/>
      <c r="T8" s="1009" t="str">
        <f>'Budget Summ Amt'!K9</f>
        <v>FUNDING SOURCE 7</v>
      </c>
      <c r="U8" s="994"/>
      <c r="V8" s="1009" t="str">
        <f>'Budget Summ Amt'!L9</f>
        <v>FUNDING SOURCE 8</v>
      </c>
      <c r="W8" s="994"/>
      <c r="X8" s="1013" t="str">
        <f>'Budget Summ Amt'!M9</f>
        <v>FUNDING SOURCE 9</v>
      </c>
      <c r="Y8" s="992"/>
      <c r="Z8" s="1009" t="str">
        <f>'Budget Summ Amt'!N9</f>
        <v>FUNDING SOURCE 10</v>
      </c>
      <c r="AA8" s="994"/>
      <c r="AB8" s="1009" t="str">
        <f>'Budget Summ Amt'!O9</f>
        <v>FUNDING SOURCE 11</v>
      </c>
      <c r="AC8" s="994"/>
      <c r="AD8" s="995" t="str">
        <f>'Budget Summ Amt'!P9</f>
        <v>FUNDING SOURCE 12</v>
      </c>
      <c r="AE8" s="992"/>
      <c r="AF8" s="993" t="str">
        <f>'Budget Summ Amt'!Q9</f>
        <v>FUNDING SOURCE 13</v>
      </c>
      <c r="AG8" s="994"/>
      <c r="AH8" s="992" t="str">
        <f>'Budget Summ Amt'!R9</f>
        <v>FUNDING SOURCE 14</v>
      </c>
      <c r="AI8" s="992"/>
      <c r="AJ8" s="993" t="str">
        <f>'Budget Summ Amt'!S9</f>
        <v>FUNDING SOURCE 15</v>
      </c>
      <c r="AK8" s="994"/>
      <c r="AL8" s="993" t="str">
        <f>'Budget Summ Amt'!T9</f>
        <v>FUNDING SOURCE 16</v>
      </c>
      <c r="AM8" s="994"/>
      <c r="AN8" s="992" t="str">
        <f>'Budget Summ Amt'!U9</f>
        <v>FUNDING SOURCE 17</v>
      </c>
      <c r="AO8" s="992"/>
      <c r="AP8" s="993" t="str">
        <f>'Budget Summ Amt'!V9</f>
        <v>FUNDING SOURCE 18</v>
      </c>
      <c r="AQ8" s="994"/>
      <c r="AR8" s="993" t="str">
        <f>'Budget Summ Amt'!W9</f>
        <v>FUNDING SOURCE 19</v>
      </c>
      <c r="AS8" s="994"/>
      <c r="AT8" s="992" t="str">
        <f>'Budget Summ Amt'!X9</f>
        <v>FUNDING SOURCE 20</v>
      </c>
      <c r="AU8" s="992"/>
      <c r="AV8" s="993" t="str">
        <f>'Budget Summ Amt'!Y9</f>
        <v>FUNDING SOURCE 21</v>
      </c>
      <c r="AW8" s="994"/>
      <c r="AX8" s="992" t="str">
        <f>'Budget Summ Amt'!Z9</f>
        <v>FUNDING SOURCE 22</v>
      </c>
      <c r="AY8" s="992"/>
      <c r="AZ8" s="993" t="str">
        <f>'Budget Summ Amt'!AA9</f>
        <v>FUNDING SOURCE 23</v>
      </c>
      <c r="BA8" s="994"/>
      <c r="BB8" s="993" t="str">
        <f>'Budget Summ Amt'!AB9</f>
        <v>FUNDING SOURCE 24</v>
      </c>
      <c r="BC8" s="994"/>
      <c r="BD8" s="992" t="str">
        <f>'Budget Summ Amt'!AC9</f>
        <v>FUNDING SOURCE 25</v>
      </c>
      <c r="BE8" s="992"/>
      <c r="BF8" s="993" t="str">
        <f>'Budget Summ Amt'!AD9</f>
        <v>FUNDING SOURCE 26</v>
      </c>
      <c r="BG8" s="994"/>
      <c r="BH8" s="993" t="str">
        <f>'Budget Summ Amt'!AE9</f>
        <v>FUNDING SOURCE 27</v>
      </c>
      <c r="BI8" s="994"/>
      <c r="BJ8" s="992" t="str">
        <f>'Budget Summ Amt'!AF9</f>
        <v>FUNDING SOURCE 28</v>
      </c>
      <c r="BK8" s="992"/>
      <c r="BL8" s="993" t="str">
        <f>'Budget Summ Amt'!AG9</f>
        <v>FUNDING SOURCE 29</v>
      </c>
      <c r="BM8" s="994"/>
      <c r="BN8" s="993" t="str">
        <f>'Budget Summ Amt'!AH9</f>
        <v>FUNDING SOURCE 30</v>
      </c>
      <c r="BO8" s="994"/>
    </row>
    <row r="9" spans="1:67" ht="21" customHeight="1">
      <c r="A9" s="251"/>
      <c r="B9" s="1003"/>
      <c r="C9" s="1004"/>
      <c r="D9" s="1004"/>
      <c r="E9" s="1005"/>
      <c r="F9" s="353" t="s">
        <v>530</v>
      </c>
      <c r="G9" s="354" t="s">
        <v>531</v>
      </c>
      <c r="H9" s="16" t="s">
        <v>530</v>
      </c>
      <c r="I9" s="19" t="s">
        <v>531</v>
      </c>
      <c r="J9" s="17" t="s">
        <v>530</v>
      </c>
      <c r="K9" s="17" t="s">
        <v>531</v>
      </c>
      <c r="L9" s="16" t="s">
        <v>530</v>
      </c>
      <c r="M9" s="19" t="s">
        <v>531</v>
      </c>
      <c r="N9" s="17" t="s">
        <v>530</v>
      </c>
      <c r="O9" s="18" t="s">
        <v>531</v>
      </c>
      <c r="P9" s="16" t="s">
        <v>530</v>
      </c>
      <c r="Q9" s="19" t="s">
        <v>531</v>
      </c>
      <c r="R9" s="20" t="s">
        <v>530</v>
      </c>
      <c r="S9" s="18" t="s">
        <v>531</v>
      </c>
      <c r="T9" s="16" t="s">
        <v>530</v>
      </c>
      <c r="U9" s="19" t="s">
        <v>531</v>
      </c>
      <c r="V9" s="16" t="s">
        <v>530</v>
      </c>
      <c r="W9" s="19" t="s">
        <v>531</v>
      </c>
      <c r="X9" s="20" t="s">
        <v>530</v>
      </c>
      <c r="Y9" s="18" t="s">
        <v>531</v>
      </c>
      <c r="Z9" s="16" t="s">
        <v>530</v>
      </c>
      <c r="AA9" s="19" t="s">
        <v>531</v>
      </c>
      <c r="AB9" s="16" t="s">
        <v>530</v>
      </c>
      <c r="AC9" s="19" t="s">
        <v>531</v>
      </c>
      <c r="AD9" s="17" t="s">
        <v>530</v>
      </c>
      <c r="AE9" s="18" t="s">
        <v>531</v>
      </c>
      <c r="AF9" s="16" t="s">
        <v>530</v>
      </c>
      <c r="AG9" s="19" t="s">
        <v>531</v>
      </c>
      <c r="AH9" s="20" t="s">
        <v>530</v>
      </c>
      <c r="AI9" s="18" t="s">
        <v>531</v>
      </c>
      <c r="AJ9" s="16" t="s">
        <v>530</v>
      </c>
      <c r="AK9" s="19" t="s">
        <v>531</v>
      </c>
      <c r="AL9" s="16" t="s">
        <v>530</v>
      </c>
      <c r="AM9" s="19" t="s">
        <v>531</v>
      </c>
      <c r="AN9" s="20" t="s">
        <v>530</v>
      </c>
      <c r="AO9" s="18" t="s">
        <v>531</v>
      </c>
      <c r="AP9" s="16" t="s">
        <v>530</v>
      </c>
      <c r="AQ9" s="19" t="s">
        <v>531</v>
      </c>
      <c r="AR9" s="16" t="s">
        <v>530</v>
      </c>
      <c r="AS9" s="19" t="s">
        <v>531</v>
      </c>
      <c r="AT9" s="656" t="s">
        <v>530</v>
      </c>
      <c r="AU9" s="657" t="s">
        <v>531</v>
      </c>
      <c r="AV9" s="658" t="s">
        <v>530</v>
      </c>
      <c r="AW9" s="659" t="s">
        <v>531</v>
      </c>
      <c r="AX9" s="20" t="s">
        <v>530</v>
      </c>
      <c r="AY9" s="18" t="s">
        <v>531</v>
      </c>
      <c r="AZ9" s="16" t="s">
        <v>530</v>
      </c>
      <c r="BA9" s="19" t="s">
        <v>531</v>
      </c>
      <c r="BB9" s="16" t="s">
        <v>530</v>
      </c>
      <c r="BC9" s="19" t="s">
        <v>531</v>
      </c>
      <c r="BD9" s="20" t="s">
        <v>530</v>
      </c>
      <c r="BE9" s="18" t="s">
        <v>531</v>
      </c>
      <c r="BF9" s="16" t="s">
        <v>530</v>
      </c>
      <c r="BG9" s="19" t="s">
        <v>531</v>
      </c>
      <c r="BH9" s="16" t="s">
        <v>530</v>
      </c>
      <c r="BI9" s="19" t="s">
        <v>531</v>
      </c>
      <c r="BJ9" s="656" t="s">
        <v>530</v>
      </c>
      <c r="BK9" s="657" t="s">
        <v>531</v>
      </c>
      <c r="BL9" s="658" t="s">
        <v>530</v>
      </c>
      <c r="BM9" s="659" t="s">
        <v>531</v>
      </c>
      <c r="BN9" s="658" t="s">
        <v>530</v>
      </c>
      <c r="BO9" s="659" t="s">
        <v>531</v>
      </c>
    </row>
    <row r="10" spans="1:67" ht="20.149999999999999" customHeight="1">
      <c r="A10" s="43">
        <v>1</v>
      </c>
      <c r="B10" s="1017" t="s">
        <v>532</v>
      </c>
      <c r="C10" s="1018"/>
      <c r="D10" s="1018"/>
      <c r="E10" s="1019"/>
      <c r="F10" s="355">
        <f>+H10+J10+L10+N10+P10+R10+T10+V10+X10+Z10+AB10+BN10+AD10+AF10+AH10+AJ10+AL10+AN10+AP10+AR10+AT10+AV10+AX10+AZ10+BB10+BD10+BF10+BH10+BJ10+BL10</f>
        <v>0</v>
      </c>
      <c r="G10" s="356">
        <f>+I10+K10+M10+O10+Q10+S10+U10+W10+Y10+AA10+AC10+BO10+AE10+AG10+AI10+AK10+AM10+AO10+AQ10+AS10+AU10+AW10+AY10+BA10+BC10+BE10+BG10+BI10+BK10+BM10</f>
        <v>0</v>
      </c>
      <c r="H10" s="104"/>
      <c r="I10" s="98"/>
      <c r="J10" s="106"/>
      <c r="K10" s="99"/>
      <c r="L10" s="104"/>
      <c r="M10" s="98"/>
      <c r="N10" s="106"/>
      <c r="O10" s="100"/>
      <c r="P10" s="104"/>
      <c r="Q10" s="98"/>
      <c r="R10" s="108"/>
      <c r="S10" s="100"/>
      <c r="T10" s="104"/>
      <c r="U10" s="98"/>
      <c r="V10" s="104"/>
      <c r="W10" s="98"/>
      <c r="X10" s="108"/>
      <c r="Y10" s="100"/>
      <c r="Z10" s="104"/>
      <c r="AA10" s="98"/>
      <c r="AB10" s="104"/>
      <c r="AC10" s="98"/>
      <c r="AD10" s="106"/>
      <c r="AE10" s="100"/>
      <c r="AF10" s="104"/>
      <c r="AG10" s="98"/>
      <c r="AH10" s="108"/>
      <c r="AI10" s="100"/>
      <c r="AJ10" s="104"/>
      <c r="AK10" s="98"/>
      <c r="AL10" s="104"/>
      <c r="AM10" s="98"/>
      <c r="AN10" s="108"/>
      <c r="AO10" s="100"/>
      <c r="AP10" s="104"/>
      <c r="AQ10" s="98"/>
      <c r="AR10" s="104"/>
      <c r="AS10" s="98"/>
      <c r="AT10" s="108"/>
      <c r="AU10" s="100"/>
      <c r="AV10" s="104"/>
      <c r="AW10" s="98"/>
      <c r="AX10" s="108"/>
      <c r="AY10" s="100"/>
      <c r="AZ10" s="104"/>
      <c r="BA10" s="98"/>
      <c r="BB10" s="104"/>
      <c r="BC10" s="98"/>
      <c r="BD10" s="108"/>
      <c r="BE10" s="100"/>
      <c r="BF10" s="104"/>
      <c r="BG10" s="98"/>
      <c r="BH10" s="104"/>
      <c r="BI10" s="98"/>
      <c r="BJ10" s="108"/>
      <c r="BK10" s="100"/>
      <c r="BL10" s="104"/>
      <c r="BM10" s="98"/>
      <c r="BN10" s="104"/>
      <c r="BO10" s="98"/>
    </row>
    <row r="11" spans="1:67" ht="20.149999999999999" customHeight="1">
      <c r="A11" s="43">
        <v>2</v>
      </c>
      <c r="B11" s="1014"/>
      <c r="C11" s="1015"/>
      <c r="D11" s="1015"/>
      <c r="E11" s="1016"/>
      <c r="F11" s="357">
        <f t="shared" ref="F11:F17" si="0">+H11+J11+L11+N11+P11+R11+T11+V11+X11+Z11+AB11+BN11+AD11+AF11+AH11+AJ11+AL11+AN11+AP11+AR11+AT11+AV11+AX11+AZ11+BB11+BD11+BF11+BH11+BJ11+BL11</f>
        <v>0</v>
      </c>
      <c r="G11" s="358">
        <f t="shared" ref="G11:G17" si="1">+I11+K11+M11+O11+Q11+S11+U11+W11+Y11+AA11+AC11+BO11+AE11+AG11+AI11+AK11+AM11+AO11+AQ11+AS11+AU11+AW11+AY11+BA11+BC11+BE11+BG11+BI11+BK11+BM11</f>
        <v>0</v>
      </c>
      <c r="H11" s="105"/>
      <c r="I11" s="101"/>
      <c r="J11" s="107"/>
      <c r="K11" s="102"/>
      <c r="L11" s="105"/>
      <c r="M11" s="101"/>
      <c r="N11" s="107"/>
      <c r="O11" s="103"/>
      <c r="P11" s="105"/>
      <c r="Q11" s="101"/>
      <c r="R11" s="109"/>
      <c r="S11" s="103"/>
      <c r="T11" s="105"/>
      <c r="U11" s="101"/>
      <c r="V11" s="105"/>
      <c r="W11" s="101"/>
      <c r="X11" s="109"/>
      <c r="Y11" s="103"/>
      <c r="Z11" s="105"/>
      <c r="AA11" s="101"/>
      <c r="AB11" s="105"/>
      <c r="AC11" s="101"/>
      <c r="AD11" s="107"/>
      <c r="AE11" s="103"/>
      <c r="AF11" s="105"/>
      <c r="AG11" s="101"/>
      <c r="AH11" s="109"/>
      <c r="AI11" s="103"/>
      <c r="AJ11" s="105"/>
      <c r="AK11" s="101"/>
      <c r="AL11" s="105"/>
      <c r="AM11" s="101"/>
      <c r="AN11" s="109"/>
      <c r="AO11" s="103"/>
      <c r="AP11" s="105"/>
      <c r="AQ11" s="101"/>
      <c r="AR11" s="105"/>
      <c r="AS11" s="101"/>
      <c r="AT11" s="109"/>
      <c r="AU11" s="103"/>
      <c r="AV11" s="105"/>
      <c r="AW11" s="101"/>
      <c r="AX11" s="109"/>
      <c r="AY11" s="103"/>
      <c r="AZ11" s="105"/>
      <c r="BA11" s="101"/>
      <c r="BB11" s="105"/>
      <c r="BC11" s="101"/>
      <c r="BD11" s="109"/>
      <c r="BE11" s="103"/>
      <c r="BF11" s="105"/>
      <c r="BG11" s="101"/>
      <c r="BH11" s="105"/>
      <c r="BI11" s="101"/>
      <c r="BJ11" s="109"/>
      <c r="BK11" s="103"/>
      <c r="BL11" s="105"/>
      <c r="BM11" s="101"/>
      <c r="BN11" s="105"/>
      <c r="BO11" s="101"/>
    </row>
    <row r="12" spans="1:67" ht="20.149999999999999" customHeight="1">
      <c r="A12" s="43">
        <v>3</v>
      </c>
      <c r="B12" s="1014"/>
      <c r="C12" s="1015"/>
      <c r="D12" s="1015"/>
      <c r="E12" s="1016"/>
      <c r="F12" s="357">
        <f t="shared" si="0"/>
        <v>0</v>
      </c>
      <c r="G12" s="358">
        <f t="shared" si="1"/>
        <v>0</v>
      </c>
      <c r="H12" s="105"/>
      <c r="I12" s="101"/>
      <c r="J12" s="107"/>
      <c r="K12" s="102"/>
      <c r="L12" s="105"/>
      <c r="M12" s="101"/>
      <c r="N12" s="107"/>
      <c r="O12" s="103"/>
      <c r="P12" s="105"/>
      <c r="Q12" s="101"/>
      <c r="R12" s="109"/>
      <c r="S12" s="103"/>
      <c r="T12" s="105"/>
      <c r="U12" s="101"/>
      <c r="V12" s="105"/>
      <c r="W12" s="101"/>
      <c r="X12" s="109"/>
      <c r="Y12" s="103"/>
      <c r="Z12" s="105"/>
      <c r="AA12" s="101"/>
      <c r="AB12" s="105"/>
      <c r="AC12" s="101"/>
      <c r="AD12" s="107"/>
      <c r="AE12" s="103"/>
      <c r="AF12" s="105"/>
      <c r="AG12" s="101"/>
      <c r="AH12" s="109"/>
      <c r="AI12" s="103"/>
      <c r="AJ12" s="105"/>
      <c r="AK12" s="101"/>
      <c r="AL12" s="105"/>
      <c r="AM12" s="101"/>
      <c r="AN12" s="109"/>
      <c r="AO12" s="103"/>
      <c r="AP12" s="105"/>
      <c r="AQ12" s="101"/>
      <c r="AR12" s="105"/>
      <c r="AS12" s="101"/>
      <c r="AT12" s="109"/>
      <c r="AU12" s="103"/>
      <c r="AV12" s="105"/>
      <c r="AW12" s="101"/>
      <c r="AX12" s="109"/>
      <c r="AY12" s="103"/>
      <c r="AZ12" s="105"/>
      <c r="BA12" s="101"/>
      <c r="BB12" s="105"/>
      <c r="BC12" s="101"/>
      <c r="BD12" s="109"/>
      <c r="BE12" s="103"/>
      <c r="BF12" s="105"/>
      <c r="BG12" s="101"/>
      <c r="BH12" s="105"/>
      <c r="BI12" s="101"/>
      <c r="BJ12" s="109"/>
      <c r="BK12" s="103"/>
      <c r="BL12" s="105"/>
      <c r="BM12" s="101"/>
      <c r="BN12" s="105"/>
      <c r="BO12" s="101"/>
    </row>
    <row r="13" spans="1:67" ht="20.149999999999999" customHeight="1">
      <c r="A13" s="43">
        <v>4</v>
      </c>
      <c r="B13" s="1014"/>
      <c r="C13" s="1015"/>
      <c r="D13" s="1015"/>
      <c r="E13" s="1016"/>
      <c r="F13" s="357">
        <f t="shared" si="0"/>
        <v>0</v>
      </c>
      <c r="G13" s="358">
        <f t="shared" si="1"/>
        <v>0</v>
      </c>
      <c r="H13" s="105"/>
      <c r="I13" s="101"/>
      <c r="J13" s="107"/>
      <c r="K13" s="102"/>
      <c r="L13" s="105"/>
      <c r="M13" s="101"/>
      <c r="N13" s="107"/>
      <c r="O13" s="103"/>
      <c r="P13" s="105"/>
      <c r="Q13" s="101"/>
      <c r="R13" s="109"/>
      <c r="S13" s="103"/>
      <c r="T13" s="105"/>
      <c r="U13" s="101"/>
      <c r="V13" s="105"/>
      <c r="W13" s="101"/>
      <c r="X13" s="109"/>
      <c r="Y13" s="103"/>
      <c r="Z13" s="105"/>
      <c r="AA13" s="101"/>
      <c r="AB13" s="105"/>
      <c r="AC13" s="101"/>
      <c r="AD13" s="107"/>
      <c r="AE13" s="103"/>
      <c r="AF13" s="105"/>
      <c r="AG13" s="101"/>
      <c r="AH13" s="109"/>
      <c r="AI13" s="103"/>
      <c r="AJ13" s="105"/>
      <c r="AK13" s="101"/>
      <c r="AL13" s="105"/>
      <c r="AM13" s="101"/>
      <c r="AN13" s="109"/>
      <c r="AO13" s="103"/>
      <c r="AP13" s="105"/>
      <c r="AQ13" s="101"/>
      <c r="AR13" s="105"/>
      <c r="AS13" s="101"/>
      <c r="AT13" s="109"/>
      <c r="AU13" s="103"/>
      <c r="AV13" s="105"/>
      <c r="AW13" s="101"/>
      <c r="AX13" s="109"/>
      <c r="AY13" s="103"/>
      <c r="AZ13" s="105"/>
      <c r="BA13" s="101"/>
      <c r="BB13" s="105"/>
      <c r="BC13" s="101"/>
      <c r="BD13" s="109"/>
      <c r="BE13" s="103"/>
      <c r="BF13" s="105"/>
      <c r="BG13" s="101"/>
      <c r="BH13" s="105"/>
      <c r="BI13" s="101"/>
      <c r="BJ13" s="109"/>
      <c r="BK13" s="103"/>
      <c r="BL13" s="105"/>
      <c r="BM13" s="101"/>
      <c r="BN13" s="105"/>
      <c r="BO13" s="101"/>
    </row>
    <row r="14" spans="1:67" ht="20.149999999999999" customHeight="1">
      <c r="A14" s="43">
        <v>5</v>
      </c>
      <c r="B14" s="1014"/>
      <c r="C14" s="1015"/>
      <c r="D14" s="1015"/>
      <c r="E14" s="1016"/>
      <c r="F14" s="357">
        <f t="shared" si="0"/>
        <v>0</v>
      </c>
      <c r="G14" s="358">
        <f t="shared" si="1"/>
        <v>0</v>
      </c>
      <c r="H14" s="105"/>
      <c r="I14" s="101"/>
      <c r="J14" s="107"/>
      <c r="K14" s="102"/>
      <c r="L14" s="105"/>
      <c r="M14" s="101"/>
      <c r="N14" s="107"/>
      <c r="O14" s="103"/>
      <c r="P14" s="105"/>
      <c r="Q14" s="101"/>
      <c r="R14" s="109"/>
      <c r="S14" s="103"/>
      <c r="T14" s="105"/>
      <c r="U14" s="101"/>
      <c r="V14" s="105"/>
      <c r="W14" s="101"/>
      <c r="X14" s="109"/>
      <c r="Y14" s="103"/>
      <c r="Z14" s="105"/>
      <c r="AA14" s="101"/>
      <c r="AB14" s="105"/>
      <c r="AC14" s="101"/>
      <c r="AD14" s="107"/>
      <c r="AE14" s="103"/>
      <c r="AF14" s="105"/>
      <c r="AG14" s="101"/>
      <c r="AH14" s="109"/>
      <c r="AI14" s="103"/>
      <c r="AJ14" s="105"/>
      <c r="AK14" s="101"/>
      <c r="AL14" s="105"/>
      <c r="AM14" s="101"/>
      <c r="AN14" s="109"/>
      <c r="AO14" s="103"/>
      <c r="AP14" s="105"/>
      <c r="AQ14" s="101"/>
      <c r="AR14" s="105"/>
      <c r="AS14" s="101"/>
      <c r="AT14" s="109"/>
      <c r="AU14" s="103"/>
      <c r="AV14" s="105"/>
      <c r="AW14" s="101"/>
      <c r="AX14" s="109"/>
      <c r="AY14" s="103"/>
      <c r="AZ14" s="105"/>
      <c r="BA14" s="101"/>
      <c r="BB14" s="105"/>
      <c r="BC14" s="101"/>
      <c r="BD14" s="109"/>
      <c r="BE14" s="103"/>
      <c r="BF14" s="105"/>
      <c r="BG14" s="101"/>
      <c r="BH14" s="105"/>
      <c r="BI14" s="101"/>
      <c r="BJ14" s="109"/>
      <c r="BK14" s="103"/>
      <c r="BL14" s="105"/>
      <c r="BM14" s="101"/>
      <c r="BN14" s="105"/>
      <c r="BO14" s="101"/>
    </row>
    <row r="15" spans="1:67" ht="20.149999999999999" customHeight="1">
      <c r="A15" s="43">
        <v>6</v>
      </c>
      <c r="B15" s="1014"/>
      <c r="C15" s="1015"/>
      <c r="D15" s="1015"/>
      <c r="E15" s="1016"/>
      <c r="F15" s="357">
        <f t="shared" si="0"/>
        <v>0</v>
      </c>
      <c r="G15" s="358">
        <f t="shared" si="1"/>
        <v>0</v>
      </c>
      <c r="H15" s="105"/>
      <c r="I15" s="101"/>
      <c r="J15" s="107"/>
      <c r="K15" s="102"/>
      <c r="L15" s="105"/>
      <c r="M15" s="101"/>
      <c r="N15" s="107"/>
      <c r="O15" s="103"/>
      <c r="P15" s="105"/>
      <c r="Q15" s="101"/>
      <c r="R15" s="109"/>
      <c r="S15" s="103"/>
      <c r="T15" s="105"/>
      <c r="U15" s="101"/>
      <c r="V15" s="105"/>
      <c r="W15" s="101"/>
      <c r="X15" s="109"/>
      <c r="Y15" s="103"/>
      <c r="Z15" s="105"/>
      <c r="AA15" s="101"/>
      <c r="AB15" s="105"/>
      <c r="AC15" s="101"/>
      <c r="AD15" s="107"/>
      <c r="AE15" s="103"/>
      <c r="AF15" s="105"/>
      <c r="AG15" s="101"/>
      <c r="AH15" s="109"/>
      <c r="AI15" s="103"/>
      <c r="AJ15" s="105"/>
      <c r="AK15" s="101"/>
      <c r="AL15" s="105"/>
      <c r="AM15" s="101"/>
      <c r="AN15" s="109"/>
      <c r="AO15" s="103"/>
      <c r="AP15" s="105"/>
      <c r="AQ15" s="101"/>
      <c r="AR15" s="105"/>
      <c r="AS15" s="101"/>
      <c r="AT15" s="109"/>
      <c r="AU15" s="103"/>
      <c r="AV15" s="105"/>
      <c r="AW15" s="101"/>
      <c r="AX15" s="109"/>
      <c r="AY15" s="103"/>
      <c r="AZ15" s="105"/>
      <c r="BA15" s="101"/>
      <c r="BB15" s="105"/>
      <c r="BC15" s="101"/>
      <c r="BD15" s="109"/>
      <c r="BE15" s="103"/>
      <c r="BF15" s="105"/>
      <c r="BG15" s="101"/>
      <c r="BH15" s="105"/>
      <c r="BI15" s="101"/>
      <c r="BJ15" s="109"/>
      <c r="BK15" s="103"/>
      <c r="BL15" s="105"/>
      <c r="BM15" s="101"/>
      <c r="BN15" s="105"/>
      <c r="BO15" s="101"/>
    </row>
    <row r="16" spans="1:67" ht="20.149999999999999" customHeight="1">
      <c r="A16" s="43">
        <v>7</v>
      </c>
      <c r="B16" s="1014"/>
      <c r="C16" s="1015"/>
      <c r="D16" s="1015"/>
      <c r="E16" s="1016"/>
      <c r="F16" s="357">
        <f t="shared" si="0"/>
        <v>0</v>
      </c>
      <c r="G16" s="358">
        <f t="shared" si="1"/>
        <v>0</v>
      </c>
      <c r="H16" s="105"/>
      <c r="I16" s="101"/>
      <c r="J16" s="107"/>
      <c r="K16" s="102"/>
      <c r="L16" s="105"/>
      <c r="M16" s="101"/>
      <c r="N16" s="107"/>
      <c r="O16" s="103"/>
      <c r="P16" s="105"/>
      <c r="Q16" s="101"/>
      <c r="R16" s="109"/>
      <c r="S16" s="103"/>
      <c r="T16" s="105"/>
      <c r="U16" s="101"/>
      <c r="V16" s="105"/>
      <c r="W16" s="101"/>
      <c r="X16" s="109"/>
      <c r="Y16" s="103"/>
      <c r="Z16" s="105"/>
      <c r="AA16" s="101"/>
      <c r="AB16" s="105"/>
      <c r="AC16" s="101"/>
      <c r="AD16" s="107"/>
      <c r="AE16" s="103"/>
      <c r="AF16" s="105"/>
      <c r="AG16" s="101"/>
      <c r="AH16" s="109"/>
      <c r="AI16" s="103"/>
      <c r="AJ16" s="105"/>
      <c r="AK16" s="101"/>
      <c r="AL16" s="105"/>
      <c r="AM16" s="101"/>
      <c r="AN16" s="109"/>
      <c r="AO16" s="103"/>
      <c r="AP16" s="105"/>
      <c r="AQ16" s="101"/>
      <c r="AR16" s="105"/>
      <c r="AS16" s="101"/>
      <c r="AT16" s="109"/>
      <c r="AU16" s="103"/>
      <c r="AV16" s="105"/>
      <c r="AW16" s="101"/>
      <c r="AX16" s="109"/>
      <c r="AY16" s="103"/>
      <c r="AZ16" s="105"/>
      <c r="BA16" s="101"/>
      <c r="BB16" s="105"/>
      <c r="BC16" s="101"/>
      <c r="BD16" s="109"/>
      <c r="BE16" s="103"/>
      <c r="BF16" s="105"/>
      <c r="BG16" s="101"/>
      <c r="BH16" s="105"/>
      <c r="BI16" s="101"/>
      <c r="BJ16" s="109"/>
      <c r="BK16" s="103"/>
      <c r="BL16" s="105"/>
      <c r="BM16" s="101"/>
      <c r="BN16" s="105"/>
      <c r="BO16" s="101"/>
    </row>
    <row r="17" spans="1:67" ht="20.149999999999999" customHeight="1">
      <c r="A17" s="44">
        <v>8</v>
      </c>
      <c r="B17" s="1014"/>
      <c r="C17" s="1015"/>
      <c r="D17" s="1015"/>
      <c r="E17" s="1016"/>
      <c r="F17" s="357">
        <f t="shared" si="0"/>
        <v>0</v>
      </c>
      <c r="G17" s="358">
        <f t="shared" si="1"/>
        <v>0</v>
      </c>
      <c r="H17" s="105"/>
      <c r="I17" s="101"/>
      <c r="J17" s="107"/>
      <c r="K17" s="102"/>
      <c r="L17" s="105"/>
      <c r="M17" s="101"/>
      <c r="N17" s="107"/>
      <c r="O17" s="103"/>
      <c r="P17" s="105"/>
      <c r="Q17" s="101"/>
      <c r="R17" s="109"/>
      <c r="S17" s="103"/>
      <c r="T17" s="105"/>
      <c r="U17" s="101"/>
      <c r="V17" s="105"/>
      <c r="W17" s="101"/>
      <c r="X17" s="109"/>
      <c r="Y17" s="103"/>
      <c r="Z17" s="105"/>
      <c r="AA17" s="101"/>
      <c r="AB17" s="105"/>
      <c r="AC17" s="101"/>
      <c r="AD17" s="107"/>
      <c r="AE17" s="103"/>
      <c r="AF17" s="105"/>
      <c r="AG17" s="101"/>
      <c r="AH17" s="109"/>
      <c r="AI17" s="103"/>
      <c r="AJ17" s="105"/>
      <c r="AK17" s="101"/>
      <c r="AL17" s="105"/>
      <c r="AM17" s="101"/>
      <c r="AN17" s="109"/>
      <c r="AO17" s="103"/>
      <c r="AP17" s="105"/>
      <c r="AQ17" s="101"/>
      <c r="AR17" s="105"/>
      <c r="AS17" s="101"/>
      <c r="AT17" s="109"/>
      <c r="AU17" s="103"/>
      <c r="AV17" s="105"/>
      <c r="AW17" s="101"/>
      <c r="AX17" s="109"/>
      <c r="AY17" s="103"/>
      <c r="AZ17" s="105"/>
      <c r="BA17" s="101"/>
      <c r="BB17" s="105"/>
      <c r="BC17" s="101"/>
      <c r="BD17" s="109"/>
      <c r="BE17" s="103"/>
      <c r="BF17" s="105"/>
      <c r="BG17" s="101"/>
      <c r="BH17" s="105"/>
      <c r="BI17" s="101"/>
      <c r="BJ17" s="109"/>
      <c r="BK17" s="103"/>
      <c r="BL17" s="105"/>
      <c r="BM17" s="101"/>
      <c r="BN17" s="105"/>
      <c r="BO17" s="101"/>
    </row>
    <row r="18" spans="1:67" ht="12.75" hidden="1" customHeight="1">
      <c r="A18" s="43">
        <v>9</v>
      </c>
      <c r="B18" s="31"/>
      <c r="C18" s="32"/>
      <c r="D18" s="32"/>
      <c r="E18" s="33"/>
      <c r="F18" s="523"/>
      <c r="G18" s="524"/>
      <c r="H18" s="329"/>
      <c r="I18" s="330"/>
      <c r="J18" s="331"/>
      <c r="K18" s="332"/>
      <c r="L18" s="329"/>
      <c r="M18" s="330"/>
      <c r="N18" s="331"/>
      <c r="O18" s="333"/>
      <c r="P18" s="329"/>
      <c r="Q18" s="330"/>
      <c r="R18" s="334"/>
      <c r="S18" s="333"/>
      <c r="T18" s="329"/>
      <c r="U18" s="330"/>
      <c r="V18" s="329"/>
      <c r="W18" s="330"/>
      <c r="X18" s="334"/>
      <c r="Y18" s="333"/>
      <c r="Z18" s="329"/>
      <c r="AA18" s="330"/>
      <c r="AB18" s="329"/>
      <c r="AC18" s="330"/>
      <c r="AD18" s="331"/>
      <c r="AE18" s="333"/>
      <c r="AF18" s="329"/>
      <c r="AG18" s="330"/>
      <c r="AH18" s="334"/>
      <c r="AI18" s="333"/>
      <c r="AJ18" s="329"/>
      <c r="AK18" s="330"/>
      <c r="AL18" s="329"/>
      <c r="AM18" s="330"/>
      <c r="AN18" s="334"/>
      <c r="AO18" s="333"/>
      <c r="AP18" s="329"/>
      <c r="AQ18" s="330"/>
      <c r="AR18" s="329"/>
      <c r="AS18" s="330"/>
      <c r="AT18" s="334"/>
      <c r="AU18" s="333"/>
      <c r="AV18" s="329"/>
      <c r="AW18" s="330"/>
      <c r="AX18" s="334"/>
      <c r="AY18" s="333"/>
      <c r="AZ18" s="329"/>
      <c r="BA18" s="330"/>
      <c r="BB18" s="329"/>
      <c r="BC18" s="330"/>
      <c r="BD18" s="334"/>
      <c r="BE18" s="333"/>
      <c r="BF18" s="329"/>
      <c r="BG18" s="330"/>
      <c r="BH18" s="329"/>
      <c r="BI18" s="330"/>
      <c r="BJ18" s="334"/>
      <c r="BK18" s="333"/>
      <c r="BL18" s="329"/>
      <c r="BM18" s="330"/>
      <c r="BN18" s="329"/>
      <c r="BO18" s="330"/>
    </row>
    <row r="19" spans="1:67" ht="12.75" hidden="1" customHeight="1">
      <c r="A19" s="44">
        <v>10</v>
      </c>
      <c r="B19" s="21"/>
      <c r="C19" s="22"/>
      <c r="D19" s="22"/>
      <c r="E19" s="23"/>
      <c r="F19" s="525"/>
      <c r="G19" s="526"/>
      <c r="H19" s="335"/>
      <c r="I19" s="336"/>
      <c r="J19" s="337"/>
      <c r="K19" s="338"/>
      <c r="L19" s="335"/>
      <c r="M19" s="336"/>
      <c r="N19" s="337"/>
      <c r="O19" s="339"/>
      <c r="P19" s="335"/>
      <c r="Q19" s="336"/>
      <c r="R19" s="340"/>
      <c r="S19" s="339"/>
      <c r="T19" s="335"/>
      <c r="U19" s="336"/>
      <c r="V19" s="335"/>
      <c r="W19" s="336"/>
      <c r="X19" s="340"/>
      <c r="Y19" s="339"/>
      <c r="Z19" s="335"/>
      <c r="AA19" s="336"/>
      <c r="AB19" s="335"/>
      <c r="AC19" s="336"/>
      <c r="AD19" s="337"/>
      <c r="AE19" s="339"/>
      <c r="AF19" s="335"/>
      <c r="AG19" s="336"/>
      <c r="AH19" s="340"/>
      <c r="AI19" s="339"/>
      <c r="AJ19" s="335"/>
      <c r="AK19" s="336"/>
      <c r="AL19" s="335"/>
      <c r="AM19" s="336"/>
      <c r="AN19" s="340"/>
      <c r="AO19" s="339"/>
      <c r="AP19" s="335"/>
      <c r="AQ19" s="336"/>
      <c r="AR19" s="335"/>
      <c r="AS19" s="336"/>
      <c r="AT19" s="340"/>
      <c r="AU19" s="339"/>
      <c r="AV19" s="335"/>
      <c r="AW19" s="336"/>
      <c r="AX19" s="340"/>
      <c r="AY19" s="339"/>
      <c r="AZ19" s="335"/>
      <c r="BA19" s="336"/>
      <c r="BB19" s="335"/>
      <c r="BC19" s="336"/>
      <c r="BD19" s="340"/>
      <c r="BE19" s="339"/>
      <c r="BF19" s="335"/>
      <c r="BG19" s="336"/>
      <c r="BH19" s="335"/>
      <c r="BI19" s="336"/>
      <c r="BJ19" s="340"/>
      <c r="BK19" s="339"/>
      <c r="BL19" s="335"/>
      <c r="BM19" s="336"/>
      <c r="BN19" s="335"/>
      <c r="BO19" s="336"/>
    </row>
    <row r="20" spans="1:67" ht="12.75" hidden="1" customHeight="1">
      <c r="A20" s="43">
        <v>11</v>
      </c>
      <c r="B20" s="21"/>
      <c r="C20" s="22"/>
      <c r="D20" s="22"/>
      <c r="E20" s="23"/>
      <c r="F20" s="525"/>
      <c r="G20" s="526"/>
      <c r="H20" s="335"/>
      <c r="I20" s="336"/>
      <c r="J20" s="337"/>
      <c r="K20" s="338"/>
      <c r="L20" s="335"/>
      <c r="M20" s="336"/>
      <c r="N20" s="337"/>
      <c r="O20" s="339"/>
      <c r="P20" s="335"/>
      <c r="Q20" s="336"/>
      <c r="R20" s="340"/>
      <c r="S20" s="339"/>
      <c r="T20" s="335"/>
      <c r="U20" s="336"/>
      <c r="V20" s="335"/>
      <c r="W20" s="336"/>
      <c r="X20" s="340"/>
      <c r="Y20" s="339"/>
      <c r="Z20" s="335"/>
      <c r="AA20" s="336"/>
      <c r="AB20" s="335"/>
      <c r="AC20" s="336"/>
      <c r="AD20" s="337"/>
      <c r="AE20" s="339"/>
      <c r="AF20" s="335"/>
      <c r="AG20" s="336"/>
      <c r="AH20" s="340"/>
      <c r="AI20" s="339"/>
      <c r="AJ20" s="335"/>
      <c r="AK20" s="336"/>
      <c r="AL20" s="335"/>
      <c r="AM20" s="336"/>
      <c r="AN20" s="340"/>
      <c r="AO20" s="339"/>
      <c r="AP20" s="335"/>
      <c r="AQ20" s="336"/>
      <c r="AR20" s="335"/>
      <c r="AS20" s="336"/>
      <c r="AT20" s="340"/>
      <c r="AU20" s="339"/>
      <c r="AV20" s="335"/>
      <c r="AW20" s="336"/>
      <c r="AX20" s="340"/>
      <c r="AY20" s="339"/>
      <c r="AZ20" s="335"/>
      <c r="BA20" s="336"/>
      <c r="BB20" s="335"/>
      <c r="BC20" s="336"/>
      <c r="BD20" s="340"/>
      <c r="BE20" s="339"/>
      <c r="BF20" s="335"/>
      <c r="BG20" s="336"/>
      <c r="BH20" s="335"/>
      <c r="BI20" s="336"/>
      <c r="BJ20" s="340"/>
      <c r="BK20" s="339"/>
      <c r="BL20" s="335"/>
      <c r="BM20" s="336"/>
      <c r="BN20" s="335"/>
      <c r="BO20" s="336"/>
    </row>
    <row r="21" spans="1:67" ht="12.75" hidden="1" customHeight="1">
      <c r="A21" s="44">
        <v>12</v>
      </c>
      <c r="B21" s="28"/>
      <c r="C21" s="29"/>
      <c r="D21" s="29"/>
      <c r="E21" s="30"/>
      <c r="F21" s="527"/>
      <c r="G21" s="528"/>
      <c r="H21" s="341"/>
      <c r="I21" s="342"/>
      <c r="J21" s="343"/>
      <c r="K21" s="344"/>
      <c r="L21" s="341"/>
      <c r="M21" s="342"/>
      <c r="N21" s="343"/>
      <c r="O21" s="345"/>
      <c r="P21" s="341"/>
      <c r="Q21" s="342"/>
      <c r="R21" s="346"/>
      <c r="S21" s="345"/>
      <c r="T21" s="341"/>
      <c r="U21" s="342"/>
      <c r="V21" s="341"/>
      <c r="W21" s="342"/>
      <c r="X21" s="346"/>
      <c r="Y21" s="345"/>
      <c r="Z21" s="341"/>
      <c r="AA21" s="342"/>
      <c r="AB21" s="341"/>
      <c r="AC21" s="342"/>
      <c r="AD21" s="343"/>
      <c r="AE21" s="345"/>
      <c r="AF21" s="341"/>
      <c r="AG21" s="342"/>
      <c r="AH21" s="346"/>
      <c r="AI21" s="345"/>
      <c r="AJ21" s="341"/>
      <c r="AK21" s="342"/>
      <c r="AL21" s="341"/>
      <c r="AM21" s="342"/>
      <c r="AN21" s="346"/>
      <c r="AO21" s="345"/>
      <c r="AP21" s="341"/>
      <c r="AQ21" s="342"/>
      <c r="AR21" s="341"/>
      <c r="AS21" s="342"/>
      <c r="AT21" s="346"/>
      <c r="AU21" s="345"/>
      <c r="AV21" s="341"/>
      <c r="AW21" s="342"/>
      <c r="AX21" s="346"/>
      <c r="AY21" s="345"/>
      <c r="AZ21" s="341"/>
      <c r="BA21" s="342"/>
      <c r="BB21" s="341"/>
      <c r="BC21" s="342"/>
      <c r="BD21" s="346"/>
      <c r="BE21" s="345"/>
      <c r="BF21" s="341"/>
      <c r="BG21" s="342"/>
      <c r="BH21" s="341"/>
      <c r="BI21" s="342"/>
      <c r="BJ21" s="346"/>
      <c r="BK21" s="345"/>
      <c r="BL21" s="341"/>
      <c r="BM21" s="342"/>
      <c r="BN21" s="341"/>
      <c r="BO21" s="342"/>
    </row>
    <row r="22" spans="1:67" s="351" customFormat="1" ht="16.5" customHeight="1" thickBot="1">
      <c r="A22" s="347"/>
      <c r="B22" s="348" t="s">
        <v>267</v>
      </c>
      <c r="C22" s="349"/>
      <c r="D22" s="349"/>
      <c r="E22" s="350"/>
      <c r="F22" s="359">
        <f>SUM(F10:F21)</f>
        <v>0</v>
      </c>
      <c r="G22" s="360">
        <f>SUM(G10:G21)</f>
        <v>0</v>
      </c>
      <c r="H22" s="361">
        <f t="shared" ref="H22:AC22" si="2">SUM(H10:H21)</f>
        <v>0</v>
      </c>
      <c r="I22" s="362">
        <f t="shared" si="2"/>
        <v>0</v>
      </c>
      <c r="J22" s="363">
        <f t="shared" si="2"/>
        <v>0</v>
      </c>
      <c r="K22" s="364">
        <f t="shared" si="2"/>
        <v>0</v>
      </c>
      <c r="L22" s="361">
        <f t="shared" si="2"/>
        <v>0</v>
      </c>
      <c r="M22" s="362">
        <f t="shared" si="2"/>
        <v>0</v>
      </c>
      <c r="N22" s="363">
        <f t="shared" si="2"/>
        <v>0</v>
      </c>
      <c r="O22" s="365">
        <f t="shared" si="2"/>
        <v>0</v>
      </c>
      <c r="P22" s="361">
        <f t="shared" si="2"/>
        <v>0</v>
      </c>
      <c r="Q22" s="362">
        <f t="shared" si="2"/>
        <v>0</v>
      </c>
      <c r="R22" s="366">
        <f t="shared" si="2"/>
        <v>0</v>
      </c>
      <c r="S22" s="365">
        <f t="shared" si="2"/>
        <v>0</v>
      </c>
      <c r="T22" s="361">
        <f t="shared" si="2"/>
        <v>0</v>
      </c>
      <c r="U22" s="362">
        <f t="shared" si="2"/>
        <v>0</v>
      </c>
      <c r="V22" s="361">
        <f t="shared" si="2"/>
        <v>0</v>
      </c>
      <c r="W22" s="362">
        <f t="shared" si="2"/>
        <v>0</v>
      </c>
      <c r="X22" s="366">
        <f t="shared" si="2"/>
        <v>0</v>
      </c>
      <c r="Y22" s="365">
        <f t="shared" si="2"/>
        <v>0</v>
      </c>
      <c r="Z22" s="361">
        <f t="shared" si="2"/>
        <v>0</v>
      </c>
      <c r="AA22" s="362">
        <f t="shared" si="2"/>
        <v>0</v>
      </c>
      <c r="AB22" s="361">
        <f t="shared" si="2"/>
        <v>0</v>
      </c>
      <c r="AC22" s="362">
        <f t="shared" si="2"/>
        <v>0</v>
      </c>
      <c r="AD22" s="363">
        <f t="shared" ref="AD22:AU22" si="3">SUM(AD10:AD21)</f>
        <v>0</v>
      </c>
      <c r="AE22" s="365">
        <f t="shared" si="3"/>
        <v>0</v>
      </c>
      <c r="AF22" s="361">
        <f t="shared" si="3"/>
        <v>0</v>
      </c>
      <c r="AG22" s="362">
        <f t="shared" si="3"/>
        <v>0</v>
      </c>
      <c r="AH22" s="366">
        <f t="shared" si="3"/>
        <v>0</v>
      </c>
      <c r="AI22" s="365">
        <f t="shared" si="3"/>
        <v>0</v>
      </c>
      <c r="AJ22" s="361">
        <f t="shared" si="3"/>
        <v>0</v>
      </c>
      <c r="AK22" s="362">
        <f t="shared" si="3"/>
        <v>0</v>
      </c>
      <c r="AL22" s="361">
        <f t="shared" si="3"/>
        <v>0</v>
      </c>
      <c r="AM22" s="362">
        <f t="shared" si="3"/>
        <v>0</v>
      </c>
      <c r="AN22" s="366">
        <f t="shared" si="3"/>
        <v>0</v>
      </c>
      <c r="AO22" s="365">
        <f t="shared" si="3"/>
        <v>0</v>
      </c>
      <c r="AP22" s="361">
        <f t="shared" si="3"/>
        <v>0</v>
      </c>
      <c r="AQ22" s="362">
        <f t="shared" si="3"/>
        <v>0</v>
      </c>
      <c r="AR22" s="361">
        <f t="shared" si="3"/>
        <v>0</v>
      </c>
      <c r="AS22" s="362">
        <f t="shared" si="3"/>
        <v>0</v>
      </c>
      <c r="AT22" s="366">
        <f t="shared" si="3"/>
        <v>0</v>
      </c>
      <c r="AU22" s="365">
        <f t="shared" si="3"/>
        <v>0</v>
      </c>
      <c r="AV22" s="361">
        <f t="shared" ref="AV22:BK22" si="4">SUM(AV10:AV21)</f>
        <v>0</v>
      </c>
      <c r="AW22" s="362">
        <f t="shared" si="4"/>
        <v>0</v>
      </c>
      <c r="AX22" s="366">
        <f t="shared" si="4"/>
        <v>0</v>
      </c>
      <c r="AY22" s="365">
        <f t="shared" si="4"/>
        <v>0</v>
      </c>
      <c r="AZ22" s="361">
        <f t="shared" si="4"/>
        <v>0</v>
      </c>
      <c r="BA22" s="362">
        <f t="shared" si="4"/>
        <v>0</v>
      </c>
      <c r="BB22" s="361">
        <f t="shared" si="4"/>
        <v>0</v>
      </c>
      <c r="BC22" s="362">
        <f t="shared" si="4"/>
        <v>0</v>
      </c>
      <c r="BD22" s="366">
        <f t="shared" si="4"/>
        <v>0</v>
      </c>
      <c r="BE22" s="365">
        <f t="shared" si="4"/>
        <v>0</v>
      </c>
      <c r="BF22" s="361">
        <f t="shared" si="4"/>
        <v>0</v>
      </c>
      <c r="BG22" s="362">
        <f t="shared" si="4"/>
        <v>0</v>
      </c>
      <c r="BH22" s="361">
        <f t="shared" si="4"/>
        <v>0</v>
      </c>
      <c r="BI22" s="362">
        <f t="shared" si="4"/>
        <v>0</v>
      </c>
      <c r="BJ22" s="366">
        <f t="shared" si="4"/>
        <v>0</v>
      </c>
      <c r="BK22" s="365">
        <f t="shared" si="4"/>
        <v>0</v>
      </c>
      <c r="BL22" s="361">
        <f t="shared" ref="BL22:BM22" si="5">SUM(BL10:BL21)</f>
        <v>0</v>
      </c>
      <c r="BM22" s="362">
        <f t="shared" si="5"/>
        <v>0</v>
      </c>
      <c r="BN22" s="569">
        <f>SUM(BN10:BN21)</f>
        <v>0</v>
      </c>
      <c r="BO22" s="570">
        <f>SUM(BO10:BO21)</f>
        <v>0</v>
      </c>
    </row>
    <row r="23" spans="1:67" ht="9.75" customHeight="1" thickTop="1">
      <c r="A23" s="352"/>
    </row>
    <row r="24" spans="1:67" ht="13.5" customHeight="1">
      <c r="A24" s="352" t="s">
        <v>533</v>
      </c>
    </row>
    <row r="25" spans="1:67" ht="8.25" customHeight="1">
      <c r="A25" s="264"/>
    </row>
    <row r="26" spans="1:67" ht="8.25" customHeight="1">
      <c r="A26" s="264"/>
      <c r="G26" s="1"/>
    </row>
    <row r="27" spans="1:67" ht="28.5" customHeight="1">
      <c r="A27" s="264"/>
    </row>
    <row r="28" spans="1:67" ht="8.25" customHeight="1">
      <c r="A28" s="264"/>
    </row>
    <row r="29" spans="1:67" ht="8.25" customHeight="1">
      <c r="A29" s="264"/>
    </row>
    <row r="30" spans="1:67" ht="8.25" customHeight="1">
      <c r="A30" s="264"/>
    </row>
    <row r="31" spans="1:67" ht="23.25" customHeight="1">
      <c r="A31" s="264"/>
    </row>
    <row r="32" spans="1:67" ht="6" customHeight="1">
      <c r="A32" s="264"/>
    </row>
    <row r="33" spans="1:6" ht="8.25" customHeight="1">
      <c r="A33" s="264"/>
    </row>
    <row r="34" spans="1:6" ht="8.25" customHeight="1">
      <c r="A34" s="264"/>
    </row>
    <row r="35" spans="1:6" ht="8.25" customHeight="1">
      <c r="A35" s="264"/>
    </row>
    <row r="36" spans="1:6" ht="21" customHeight="1">
      <c r="A36" s="264"/>
    </row>
    <row r="37" spans="1:6" ht="8.25" customHeight="1">
      <c r="A37" s="264"/>
    </row>
    <row r="38" spans="1:6" ht="8.25" customHeight="1">
      <c r="A38" s="264"/>
    </row>
    <row r="39" spans="1:6" ht="8.25" customHeight="1">
      <c r="A39" s="264"/>
    </row>
    <row r="40" spans="1:6" ht="8.25" customHeight="1">
      <c r="A40" s="264"/>
    </row>
    <row r="41" spans="1:6" ht="8.25" customHeight="1">
      <c r="A41" s="264"/>
    </row>
    <row r="42" spans="1:6" ht="13.5" customHeight="1">
      <c r="A42" s="264"/>
    </row>
    <row r="43" spans="1:6" ht="48" customHeight="1">
      <c r="A43" s="264"/>
    </row>
    <row r="44" spans="1:6" ht="6" customHeight="1">
      <c r="A44" s="264"/>
    </row>
    <row r="45" spans="1:6" ht="18" customHeight="1">
      <c r="A45" s="25" t="s">
        <v>534</v>
      </c>
      <c r="B45" s="24"/>
      <c r="C45" s="24"/>
      <c r="D45" s="24"/>
      <c r="E45" s="24"/>
      <c r="F45" s="1"/>
    </row>
    <row r="46" spans="1:6" ht="10.5" customHeight="1">
      <c r="A46" s="400" t="s">
        <v>535</v>
      </c>
      <c r="E46" s="517" t="s">
        <v>536</v>
      </c>
      <c r="F46" s="1"/>
    </row>
    <row r="47" spans="1:6" ht="17.25" customHeight="1">
      <c r="A47" s="25" t="s">
        <v>537</v>
      </c>
      <c r="B47" s="24"/>
      <c r="C47" s="24"/>
      <c r="D47" s="24"/>
      <c r="E47" s="24"/>
    </row>
    <row r="48" spans="1:6" ht="10.5" customHeight="1"/>
    <row r="49" spans="1:5" ht="21" customHeight="1">
      <c r="A49" s="25" t="s">
        <v>538</v>
      </c>
      <c r="B49" s="24"/>
      <c r="C49" s="24"/>
      <c r="D49" s="24"/>
      <c r="E49" s="24"/>
    </row>
    <row r="50" spans="1:5" ht="10.5" customHeight="1">
      <c r="E50" s="517" t="s">
        <v>539</v>
      </c>
    </row>
    <row r="51" spans="1:5">
      <c r="A51" s="352" t="s">
        <v>540</v>
      </c>
    </row>
  </sheetData>
  <sheetProtection algorithmName="SHA-512" hashValue="lB8kwBHZvSPWVm6OnlsD7TxF5rID4sG3bpgKIR9u7srNySvtFJAL7V4+2HRVIa8ZKMaL2p3H8ccdm4Wjez/lQA==" saltValue="TqmdVivpKmFWH9TDq3Me+g==" spinCount="100000" sheet="1" formatCells="0" formatColumns="0" formatRows="0" insertColumns="0" insertRows="0"/>
  <mergeCells count="71">
    <mergeCell ref="BN7:BO7"/>
    <mergeCell ref="BN8:BO8"/>
    <mergeCell ref="B15:E15"/>
    <mergeCell ref="B16:E16"/>
    <mergeCell ref="B17:E17"/>
    <mergeCell ref="B10:E10"/>
    <mergeCell ref="B11:E11"/>
    <mergeCell ref="B12:E12"/>
    <mergeCell ref="B13:E13"/>
    <mergeCell ref="B14:E14"/>
    <mergeCell ref="AB7:AC7"/>
    <mergeCell ref="AB8:AC8"/>
    <mergeCell ref="V7:W7"/>
    <mergeCell ref="V8:W8"/>
    <mergeCell ref="X7:Y7"/>
    <mergeCell ref="X8:Y8"/>
    <mergeCell ref="Z7:AA7"/>
    <mergeCell ref="Z8:AA8"/>
    <mergeCell ref="R7:S7"/>
    <mergeCell ref="R8:S8"/>
    <mergeCell ref="T7:U7"/>
    <mergeCell ref="T8:U8"/>
    <mergeCell ref="L7:M7"/>
    <mergeCell ref="L8:M8"/>
    <mergeCell ref="N7:O7"/>
    <mergeCell ref="N8:O8"/>
    <mergeCell ref="P7:Q7"/>
    <mergeCell ref="P8:Q8"/>
    <mergeCell ref="B7:E9"/>
    <mergeCell ref="H7:I7"/>
    <mergeCell ref="H8:I8"/>
    <mergeCell ref="J7:K7"/>
    <mergeCell ref="J8:K8"/>
    <mergeCell ref="F7:G7"/>
    <mergeCell ref="F8:G8"/>
    <mergeCell ref="AD7:AE7"/>
    <mergeCell ref="AF7:AG7"/>
    <mergeCell ref="AH7:AI7"/>
    <mergeCell ref="AJ7:AK7"/>
    <mergeCell ref="AL7:AM7"/>
    <mergeCell ref="AD8:AE8"/>
    <mergeCell ref="AF8:AG8"/>
    <mergeCell ref="AH8:AI8"/>
    <mergeCell ref="AJ8:AK8"/>
    <mergeCell ref="AL8:AM8"/>
    <mergeCell ref="AT7:AU7"/>
    <mergeCell ref="AT8:AU8"/>
    <mergeCell ref="AV7:AW7"/>
    <mergeCell ref="AV8:AW8"/>
    <mergeCell ref="AN7:AO7"/>
    <mergeCell ref="AP7:AQ7"/>
    <mergeCell ref="AR7:AS7"/>
    <mergeCell ref="AN8:AO8"/>
    <mergeCell ref="AP8:AQ8"/>
    <mergeCell ref="AR8:AS8"/>
    <mergeCell ref="BH7:BI7"/>
    <mergeCell ref="BJ7:BK7"/>
    <mergeCell ref="BL7:BM7"/>
    <mergeCell ref="AX8:AY8"/>
    <mergeCell ref="AZ8:BA8"/>
    <mergeCell ref="BB8:BC8"/>
    <mergeCell ref="BD8:BE8"/>
    <mergeCell ref="BF8:BG8"/>
    <mergeCell ref="BH8:BI8"/>
    <mergeCell ref="BJ8:BK8"/>
    <mergeCell ref="BL8:BM8"/>
    <mergeCell ref="AX7:AY7"/>
    <mergeCell ref="AZ7:BA7"/>
    <mergeCell ref="BB7:BC7"/>
    <mergeCell ref="BD7:BE7"/>
    <mergeCell ref="BF7:BG7"/>
  </mergeCells>
  <pageMargins left="0" right="0" top="0" bottom="0" header="0" footer="0"/>
  <pageSetup scale="90" orientation="landscape" blackAndWhite="1" r:id="rId1"/>
  <colBreaks count="2" manualBreakCount="2">
    <brk id="13" max="1048575" man="1"/>
    <brk id="21"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0</xdr:col>
                    <xdr:colOff>19050</xdr:colOff>
                    <xdr:row>24</xdr:row>
                    <xdr:rowOff>88900</xdr:rowOff>
                  </from>
                  <to>
                    <xdr:col>7</xdr:col>
                    <xdr:colOff>38100</xdr:colOff>
                    <xdr:row>26</xdr:row>
                    <xdr:rowOff>184150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0</xdr:col>
                    <xdr:colOff>38100</xdr:colOff>
                    <xdr:row>41</xdr:row>
                    <xdr:rowOff>133350</xdr:rowOff>
                  </from>
                  <to>
                    <xdr:col>7</xdr:col>
                    <xdr:colOff>57150</xdr:colOff>
                    <xdr:row>42</xdr:row>
                    <xdr:rowOff>165100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0</xdr:col>
                    <xdr:colOff>19050</xdr:colOff>
                    <xdr:row>26</xdr:row>
                    <xdr:rowOff>146050</xdr:rowOff>
                  </from>
                  <to>
                    <xdr:col>4</xdr:col>
                    <xdr:colOff>698500</xdr:colOff>
                    <xdr:row>27</xdr:row>
                    <xdr:rowOff>88900</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0</xdr:col>
                    <xdr:colOff>0</xdr:colOff>
                    <xdr:row>27</xdr:row>
                    <xdr:rowOff>88900</xdr:rowOff>
                  </from>
                  <to>
                    <xdr:col>4</xdr:col>
                    <xdr:colOff>800100</xdr:colOff>
                    <xdr:row>30</xdr:row>
                    <xdr:rowOff>107950</xdr:rowOff>
                  </to>
                </anchor>
              </controlPr>
            </control>
          </mc:Choice>
        </mc:AlternateContent>
        <mc:AlternateContent xmlns:mc="http://schemas.openxmlformats.org/markup-compatibility/2006">
          <mc:Choice Requires="x14">
            <control shapeId="15366" r:id="rId8" name="Check Box 6">
              <controlPr defaultSize="0" autoFill="0" autoLine="0" autoPict="0">
                <anchor moveWithCells="1">
                  <from>
                    <xdr:col>0</xdr:col>
                    <xdr:colOff>19050</xdr:colOff>
                    <xdr:row>30</xdr:row>
                    <xdr:rowOff>107950</xdr:rowOff>
                  </from>
                  <to>
                    <xdr:col>4</xdr:col>
                    <xdr:colOff>831850</xdr:colOff>
                    <xdr:row>34</xdr:row>
                    <xdr:rowOff>0</xdr:rowOff>
                  </to>
                </anchor>
              </controlPr>
            </control>
          </mc:Choice>
        </mc:AlternateContent>
        <mc:AlternateContent xmlns:mc="http://schemas.openxmlformats.org/markup-compatibility/2006">
          <mc:Choice Requires="x14">
            <control shapeId="15368" r:id="rId9" name="Check Box 8">
              <controlPr defaultSize="0" autoFill="0" autoLine="0" autoPict="0">
                <anchor moveWithCells="1">
                  <from>
                    <xdr:col>0</xdr:col>
                    <xdr:colOff>31750</xdr:colOff>
                    <xdr:row>34</xdr:row>
                    <xdr:rowOff>0</xdr:rowOff>
                  </from>
                  <to>
                    <xdr:col>4</xdr:col>
                    <xdr:colOff>793750</xdr:colOff>
                    <xdr:row>35</xdr:row>
                    <xdr:rowOff>247650</xdr:rowOff>
                  </to>
                </anchor>
              </controlPr>
            </control>
          </mc:Choice>
        </mc:AlternateContent>
        <mc:AlternateContent xmlns:mc="http://schemas.openxmlformats.org/markup-compatibility/2006">
          <mc:Choice Requires="x14">
            <control shapeId="15369" r:id="rId10" name="Check Box 9">
              <controlPr defaultSize="0" autoFill="0" autoLine="0" autoPict="0">
                <anchor moveWithCells="1">
                  <from>
                    <xdr:col>0</xdr:col>
                    <xdr:colOff>31750</xdr:colOff>
                    <xdr:row>35</xdr:row>
                    <xdr:rowOff>228600</xdr:rowOff>
                  </from>
                  <to>
                    <xdr:col>4</xdr:col>
                    <xdr:colOff>831850</xdr:colOff>
                    <xdr:row>39</xdr:row>
                    <xdr:rowOff>12700</xdr:rowOff>
                  </to>
                </anchor>
              </controlPr>
            </control>
          </mc:Choice>
        </mc:AlternateContent>
        <mc:AlternateContent xmlns:mc="http://schemas.openxmlformats.org/markup-compatibility/2006">
          <mc:Choice Requires="x14">
            <control shapeId="15371" r:id="rId11" name="Check Box 11">
              <controlPr defaultSize="0" autoFill="0" autoLine="0" autoPict="0">
                <anchor moveWithCells="1">
                  <from>
                    <xdr:col>0</xdr:col>
                    <xdr:colOff>50800</xdr:colOff>
                    <xdr:row>38</xdr:row>
                    <xdr:rowOff>88900</xdr:rowOff>
                  </from>
                  <to>
                    <xdr:col>4</xdr:col>
                    <xdr:colOff>781050</xdr:colOff>
                    <xdr:row>41</xdr:row>
                    <xdr:rowOff>133350</xdr:rowOff>
                  </to>
                </anchor>
              </controlPr>
            </control>
          </mc:Choice>
        </mc:AlternateContent>
        <mc:AlternateContent xmlns:mc="http://schemas.openxmlformats.org/markup-compatibility/2006">
          <mc:Choice Requires="x14">
            <control shapeId="15372" r:id="rId12" name="Check Box 12">
              <controlPr defaultSize="0" autoFill="0" autoLine="0" autoPict="0">
                <anchor moveWithCells="1">
                  <from>
                    <xdr:col>0</xdr:col>
                    <xdr:colOff>50800</xdr:colOff>
                    <xdr:row>42</xdr:row>
                    <xdr:rowOff>95250</xdr:rowOff>
                  </from>
                  <to>
                    <xdr:col>4</xdr:col>
                    <xdr:colOff>762000</xdr:colOff>
                    <xdr:row>44</xdr:row>
                    <xdr:rowOff>19050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FFFF00"/>
  </sheetPr>
  <dimension ref="A1:J249"/>
  <sheetViews>
    <sheetView showGridLines="0" topLeftCell="A76" zoomScaleNormal="100" workbookViewId="0">
      <selection activeCell="O17" sqref="O17"/>
    </sheetView>
  </sheetViews>
  <sheetFormatPr defaultColWidth="9.1796875" defaultRowHeight="12.5"/>
  <cols>
    <col min="1" max="1" width="7.453125" style="373" customWidth="1"/>
    <col min="2" max="2" width="23.54296875" style="373" customWidth="1"/>
    <col min="3" max="5" width="9.1796875" style="373"/>
    <col min="6" max="6" width="11.26953125" style="373" customWidth="1"/>
    <col min="7" max="7" width="6.7265625" style="373" customWidth="1"/>
    <col min="8" max="8" width="32.453125" style="373" customWidth="1"/>
    <col min="9" max="9" width="17" style="373" customWidth="1"/>
    <col min="10" max="16384" width="9.1796875" style="373"/>
  </cols>
  <sheetData>
    <row r="1" spans="1:10" s="1" customFormat="1" ht="13">
      <c r="A1" s="847" t="s">
        <v>77</v>
      </c>
      <c r="B1" s="147"/>
      <c r="C1" s="147"/>
      <c r="D1" s="147"/>
      <c r="E1" s="147"/>
      <c r="F1" s="147"/>
      <c r="G1" s="367"/>
      <c r="H1" s="368"/>
      <c r="I1" s="147"/>
      <c r="J1" s="147"/>
    </row>
    <row r="2" spans="1:10" s="1" customFormat="1" ht="13">
      <c r="A2" s="121" t="s">
        <v>541</v>
      </c>
      <c r="B2" s="324"/>
      <c r="C2" s="52"/>
      <c r="D2" s="52"/>
      <c r="F2" s="843"/>
      <c r="G2" s="369"/>
      <c r="H2" s="244"/>
      <c r="I2" s="52"/>
      <c r="J2" s="52"/>
    </row>
    <row r="3" spans="1:10" s="1" customFormat="1" ht="4.5" customHeight="1">
      <c r="A3" s="51"/>
      <c r="B3" s="52"/>
      <c r="C3" s="52"/>
      <c r="D3" s="52"/>
      <c r="E3" s="52"/>
      <c r="F3" s="52"/>
      <c r="G3" s="370"/>
      <c r="H3" s="244"/>
      <c r="I3" s="52"/>
      <c r="J3" s="52"/>
    </row>
    <row r="4" spans="1:10" s="1" customFormat="1" ht="13">
      <c r="A4" s="444" t="s">
        <v>262</v>
      </c>
      <c r="B4" s="1028">
        <f>+'Budget Summ Amt'!D6</f>
        <v>0</v>
      </c>
      <c r="C4" s="1028"/>
      <c r="D4" s="24"/>
      <c r="E4" s="444" t="s">
        <v>264</v>
      </c>
      <c r="F4" s="1029">
        <f>+'Budget Summ Amt'!L6</f>
        <v>0</v>
      </c>
      <c r="G4" s="1030"/>
      <c r="H4" s="444" t="s">
        <v>265</v>
      </c>
      <c r="I4" s="866">
        <f>+'Budget Summ Amt'!O6</f>
        <v>0</v>
      </c>
    </row>
    <row r="5" spans="1:10" s="1" customFormat="1" ht="13">
      <c r="A5" s="530" t="s">
        <v>263</v>
      </c>
      <c r="B5" s="529">
        <f>+'Budget Summ Amt'!I6</f>
        <v>0</v>
      </c>
      <c r="C5" s="371"/>
      <c r="D5" s="325"/>
      <c r="E5" s="444" t="s">
        <v>498</v>
      </c>
      <c r="G5" s="867">
        <f>+'SUD Units &amp; Cost Center Data'!G6</f>
        <v>0</v>
      </c>
      <c r="H5" s="444" t="s">
        <v>335</v>
      </c>
      <c r="I5" s="867">
        <f>+'SUD Units &amp; Cost Center Data'!K6</f>
        <v>0</v>
      </c>
    </row>
    <row r="6" spans="1:10" s="1" customFormat="1" ht="13">
      <c r="A6" s="148"/>
      <c r="C6" s="372"/>
      <c r="E6" s="148"/>
      <c r="H6" s="148"/>
    </row>
    <row r="7" spans="1:10" s="1" customFormat="1">
      <c r="A7" s="1055" t="s">
        <v>542</v>
      </c>
      <c r="B7" s="1055"/>
      <c r="C7" s="1055"/>
      <c r="D7" s="1055"/>
      <c r="E7" s="1055"/>
      <c r="F7" s="1055"/>
      <c r="G7" s="1055"/>
      <c r="H7" s="1055"/>
      <c r="I7" s="1055"/>
    </row>
    <row r="8" spans="1:10">
      <c r="A8" s="1056"/>
      <c r="B8" s="1056"/>
      <c r="C8" s="1056"/>
      <c r="D8" s="1056"/>
      <c r="E8" s="1056"/>
      <c r="F8" s="1056"/>
      <c r="G8" s="1056"/>
      <c r="H8" s="1056"/>
      <c r="I8" s="1056"/>
    </row>
    <row r="9" spans="1:10">
      <c r="A9" s="1057" t="s">
        <v>543</v>
      </c>
      <c r="B9" s="1058"/>
      <c r="C9" s="1058"/>
      <c r="D9" s="1058"/>
      <c r="E9" s="1058"/>
      <c r="F9" s="1058"/>
      <c r="G9" s="1058"/>
      <c r="H9" s="1059"/>
      <c r="I9" s="426" t="s">
        <v>544</v>
      </c>
    </row>
    <row r="10" spans="1:10" ht="13">
      <c r="A10" s="1060"/>
      <c r="B10" s="1061"/>
      <c r="C10" s="1061"/>
      <c r="D10" s="1061"/>
      <c r="E10" s="1061"/>
      <c r="F10" s="1061"/>
      <c r="G10" s="1061"/>
      <c r="H10" s="1062"/>
      <c r="I10" s="427">
        <f>'Sch II OE FINAL'!E11</f>
        <v>0</v>
      </c>
    </row>
    <row r="11" spans="1:10">
      <c r="A11" s="1023" t="s">
        <v>545</v>
      </c>
      <c r="B11" s="1024"/>
      <c r="C11" s="1024"/>
      <c r="D11" s="1024"/>
      <c r="I11" s="374"/>
    </row>
    <row r="12" spans="1:10" ht="56.25" customHeight="1">
      <c r="A12" s="1020"/>
      <c r="B12" s="1021"/>
      <c r="C12" s="1021"/>
      <c r="D12" s="1021"/>
      <c r="E12" s="1021"/>
      <c r="F12" s="1021"/>
      <c r="G12" s="1021"/>
      <c r="H12" s="1021"/>
      <c r="I12" s="1022"/>
    </row>
    <row r="13" spans="1:10" ht="10.5" customHeight="1">
      <c r="A13" s="375"/>
      <c r="B13" s="376"/>
      <c r="C13" s="376"/>
      <c r="D13" s="376"/>
      <c r="E13" s="376"/>
      <c r="F13" s="376"/>
      <c r="G13" s="376"/>
      <c r="H13" s="376"/>
      <c r="I13" s="377"/>
    </row>
    <row r="14" spans="1:10">
      <c r="A14" s="1031" t="s">
        <v>546</v>
      </c>
      <c r="B14" s="1032"/>
      <c r="C14" s="1032"/>
      <c r="D14" s="1032"/>
      <c r="E14" s="1032"/>
      <c r="F14" s="1032"/>
      <c r="G14" s="1032"/>
      <c r="H14" s="1033"/>
      <c r="I14" s="426" t="s">
        <v>544</v>
      </c>
    </row>
    <row r="15" spans="1:10" ht="13">
      <c r="A15" s="1034"/>
      <c r="B15" s="1035"/>
      <c r="C15" s="1035"/>
      <c r="D15" s="1035"/>
      <c r="E15" s="1035"/>
      <c r="F15" s="1035"/>
      <c r="G15" s="1035"/>
      <c r="H15" s="1036"/>
      <c r="I15" s="427">
        <f>+'Sch II OE FINAL'!E12</f>
        <v>0</v>
      </c>
    </row>
    <row r="16" spans="1:10">
      <c r="A16" s="1023" t="s">
        <v>545</v>
      </c>
      <c r="B16" s="1024"/>
      <c r="C16" s="1024"/>
      <c r="D16" s="1024"/>
      <c r="I16" s="374"/>
    </row>
    <row r="17" spans="1:9" ht="52.5" customHeight="1">
      <c r="A17" s="1020"/>
      <c r="B17" s="1021"/>
      <c r="C17" s="1021"/>
      <c r="D17" s="1021"/>
      <c r="E17" s="1021"/>
      <c r="F17" s="1021"/>
      <c r="G17" s="1021"/>
      <c r="H17" s="1021"/>
      <c r="I17" s="1022"/>
    </row>
    <row r="18" spans="1:9">
      <c r="A18" s="375"/>
      <c r="B18" s="376"/>
      <c r="C18" s="376"/>
      <c r="D18" s="376"/>
      <c r="E18" s="376"/>
      <c r="F18" s="376"/>
      <c r="G18" s="376"/>
      <c r="H18" s="376"/>
      <c r="I18" s="377"/>
    </row>
    <row r="19" spans="1:9">
      <c r="A19" s="1043" t="s">
        <v>547</v>
      </c>
      <c r="B19" s="1044"/>
      <c r="C19" s="1044"/>
      <c r="D19" s="1044"/>
      <c r="E19" s="1044"/>
      <c r="F19" s="1044"/>
      <c r="G19" s="1044"/>
      <c r="H19" s="1045"/>
      <c r="I19" s="426" t="s">
        <v>544</v>
      </c>
    </row>
    <row r="20" spans="1:9" ht="13">
      <c r="A20" s="1046"/>
      <c r="B20" s="1047"/>
      <c r="C20" s="1047"/>
      <c r="D20" s="1047"/>
      <c r="E20" s="1047"/>
      <c r="F20" s="1047"/>
      <c r="G20" s="1047"/>
      <c r="H20" s="1048"/>
      <c r="I20" s="427">
        <f>+'Sch II OE FINAL'!E13</f>
        <v>0</v>
      </c>
    </row>
    <row r="21" spans="1:9">
      <c r="A21" s="1023" t="s">
        <v>545</v>
      </c>
      <c r="B21" s="1024"/>
      <c r="C21" s="1024"/>
      <c r="D21" s="1024"/>
      <c r="I21" s="374"/>
    </row>
    <row r="22" spans="1:9" ht="52.5" customHeight="1">
      <c r="A22" s="1020"/>
      <c r="B22" s="1021"/>
      <c r="C22" s="1021"/>
      <c r="D22" s="1021"/>
      <c r="E22" s="1021"/>
      <c r="F22" s="1021"/>
      <c r="G22" s="1021"/>
      <c r="H22" s="1021"/>
      <c r="I22" s="1022"/>
    </row>
    <row r="23" spans="1:9">
      <c r="A23" s="378"/>
      <c r="B23" s="379"/>
      <c r="C23" s="379"/>
      <c r="D23" s="379"/>
      <c r="E23" s="379"/>
      <c r="F23" s="379"/>
      <c r="G23" s="379"/>
      <c r="H23" s="379"/>
      <c r="I23" s="380"/>
    </row>
    <row r="24" spans="1:9">
      <c r="A24" s="1031" t="s">
        <v>548</v>
      </c>
      <c r="B24" s="1032"/>
      <c r="C24" s="1032"/>
      <c r="D24" s="1032"/>
      <c r="E24" s="1032"/>
      <c r="F24" s="1032"/>
      <c r="G24" s="1032"/>
      <c r="H24" s="1033"/>
      <c r="I24" s="426" t="s">
        <v>544</v>
      </c>
    </row>
    <row r="25" spans="1:9" ht="13">
      <c r="A25" s="1034"/>
      <c r="B25" s="1035"/>
      <c r="C25" s="1035"/>
      <c r="D25" s="1035"/>
      <c r="E25" s="1035"/>
      <c r="F25" s="1035"/>
      <c r="G25" s="1035"/>
      <c r="H25" s="1036"/>
      <c r="I25" s="427">
        <f>+'Sch II OE FINAL'!E14</f>
        <v>0</v>
      </c>
    </row>
    <row r="26" spans="1:9">
      <c r="A26" s="1023" t="s">
        <v>545</v>
      </c>
      <c r="B26" s="1024"/>
      <c r="C26" s="1024"/>
      <c r="D26" s="1024"/>
      <c r="I26" s="374"/>
    </row>
    <row r="27" spans="1:9" ht="52.5" customHeight="1">
      <c r="A27" s="1020"/>
      <c r="B27" s="1021"/>
      <c r="C27" s="1021"/>
      <c r="D27" s="1021"/>
      <c r="E27" s="1021"/>
      <c r="F27" s="1021"/>
      <c r="G27" s="1021"/>
      <c r="H27" s="1021"/>
      <c r="I27" s="1022"/>
    </row>
    <row r="28" spans="1:9">
      <c r="A28" s="1065"/>
      <c r="B28" s="1066"/>
      <c r="C28" s="1066"/>
      <c r="D28" s="1066"/>
      <c r="E28" s="1066"/>
      <c r="F28" s="1066"/>
      <c r="G28" s="1066"/>
      <c r="H28" s="1066"/>
      <c r="I28" s="1067"/>
    </row>
    <row r="29" spans="1:9">
      <c r="A29" s="1031" t="s">
        <v>549</v>
      </c>
      <c r="B29" s="1032"/>
      <c r="C29" s="1032"/>
      <c r="D29" s="1032"/>
      <c r="E29" s="1032"/>
      <c r="F29" s="1032"/>
      <c r="G29" s="1032"/>
      <c r="H29" s="1033"/>
      <c r="I29" s="426" t="s">
        <v>544</v>
      </c>
    </row>
    <row r="30" spans="1:9" ht="13">
      <c r="A30" s="1034"/>
      <c r="B30" s="1035"/>
      <c r="C30" s="1035"/>
      <c r="D30" s="1035"/>
      <c r="E30" s="1035"/>
      <c r="F30" s="1035"/>
      <c r="G30" s="1035"/>
      <c r="H30" s="1036"/>
      <c r="I30" s="427">
        <f>+'Sch II OE FINAL'!E15</f>
        <v>0</v>
      </c>
    </row>
    <row r="31" spans="1:9">
      <c r="A31" s="1023" t="s">
        <v>545</v>
      </c>
      <c r="B31" s="1024"/>
      <c r="C31" s="1024"/>
      <c r="D31" s="1024"/>
      <c r="I31" s="374"/>
    </row>
    <row r="32" spans="1:9" ht="52.5" customHeight="1">
      <c r="A32" s="1020"/>
      <c r="B32" s="1021"/>
      <c r="C32" s="1021"/>
      <c r="D32" s="1021"/>
      <c r="E32" s="1021"/>
      <c r="F32" s="1021"/>
      <c r="G32" s="1021"/>
      <c r="H32" s="1021"/>
      <c r="I32" s="1022"/>
    </row>
    <row r="33" spans="1:9">
      <c r="A33" s="378"/>
      <c r="B33" s="379"/>
      <c r="C33" s="379"/>
      <c r="D33" s="379"/>
      <c r="E33" s="379"/>
      <c r="F33" s="379"/>
      <c r="G33" s="379"/>
      <c r="H33" s="379"/>
      <c r="I33" s="380"/>
    </row>
    <row r="34" spans="1:9" ht="12.75" customHeight="1">
      <c r="A34" s="1037" t="s">
        <v>550</v>
      </c>
      <c r="B34" s="1038"/>
      <c r="C34" s="1038"/>
      <c r="D34" s="1038"/>
      <c r="E34" s="1038"/>
      <c r="F34" s="1038"/>
      <c r="G34" s="1038"/>
      <c r="H34" s="1039"/>
      <c r="I34" s="426" t="s">
        <v>544</v>
      </c>
    </row>
    <row r="35" spans="1:9" ht="13">
      <c r="A35" s="1040"/>
      <c r="B35" s="1041"/>
      <c r="C35" s="1041"/>
      <c r="D35" s="1041"/>
      <c r="E35" s="1041"/>
      <c r="F35" s="1041"/>
      <c r="G35" s="1041"/>
      <c r="H35" s="1042"/>
      <c r="I35" s="427">
        <f>'Sch II OE FINAL'!E16</f>
        <v>0</v>
      </c>
    </row>
    <row r="36" spans="1:9">
      <c r="A36" s="1023" t="s">
        <v>545</v>
      </c>
      <c r="B36" s="1024"/>
      <c r="C36" s="1024"/>
      <c r="D36" s="1024"/>
      <c r="I36" s="374"/>
    </row>
    <row r="37" spans="1:9" ht="52.5" customHeight="1">
      <c r="A37" s="1020"/>
      <c r="B37" s="1021"/>
      <c r="C37" s="1021"/>
      <c r="D37" s="1021"/>
      <c r="E37" s="1021"/>
      <c r="F37" s="1021"/>
      <c r="G37" s="1021"/>
      <c r="H37" s="1021"/>
      <c r="I37" s="1022"/>
    </row>
    <row r="38" spans="1:9">
      <c r="A38" s="381"/>
      <c r="I38" s="374"/>
    </row>
    <row r="39" spans="1:9">
      <c r="A39" s="1037" t="s">
        <v>551</v>
      </c>
      <c r="B39" s="1032"/>
      <c r="C39" s="1032"/>
      <c r="D39" s="1032"/>
      <c r="E39" s="1032"/>
      <c r="F39" s="1032"/>
      <c r="G39" s="1032"/>
      <c r="H39" s="1033"/>
      <c r="I39" s="426" t="s">
        <v>544</v>
      </c>
    </row>
    <row r="40" spans="1:9" ht="13">
      <c r="A40" s="1034"/>
      <c r="B40" s="1035"/>
      <c r="C40" s="1035"/>
      <c r="D40" s="1035"/>
      <c r="E40" s="1035"/>
      <c r="F40" s="1035"/>
      <c r="G40" s="1035"/>
      <c r="H40" s="1036"/>
      <c r="I40" s="427">
        <f>+'Sch II OE FINAL'!E17</f>
        <v>0</v>
      </c>
    </row>
    <row r="41" spans="1:9">
      <c r="A41" s="1023" t="s">
        <v>545</v>
      </c>
      <c r="B41" s="1024"/>
      <c r="C41" s="1024"/>
      <c r="D41" s="1024"/>
      <c r="I41" s="374"/>
    </row>
    <row r="42" spans="1:9" ht="33.75" customHeight="1">
      <c r="A42" s="817"/>
      <c r="B42" s="818" t="s">
        <v>552</v>
      </c>
      <c r="C42" s="1063"/>
      <c r="D42" s="1063"/>
      <c r="E42" s="1063"/>
      <c r="F42" s="1063"/>
      <c r="G42" s="1063"/>
      <c r="H42" s="1063"/>
      <c r="I42" s="1064"/>
    </row>
    <row r="43" spans="1:9" ht="33.75" customHeight="1">
      <c r="A43" s="819"/>
      <c r="B43" s="820" t="s">
        <v>553</v>
      </c>
      <c r="C43" s="1068"/>
      <c r="D43" s="1068"/>
      <c r="E43" s="1068"/>
      <c r="F43" s="1068"/>
      <c r="G43" s="1068"/>
      <c r="H43" s="1068"/>
      <c r="I43" s="1069"/>
    </row>
    <row r="44" spans="1:9" ht="33" customHeight="1">
      <c r="A44" s="815"/>
      <c r="B44" s="816" t="s">
        <v>554</v>
      </c>
      <c r="C44" s="1066"/>
      <c r="D44" s="1066"/>
      <c r="E44" s="1066"/>
      <c r="F44" s="1066"/>
      <c r="G44" s="1066"/>
      <c r="H44" s="1066"/>
      <c r="I44" s="1067"/>
    </row>
    <row r="45" spans="1:9">
      <c r="A45" s="1037" t="s">
        <v>555</v>
      </c>
      <c r="B45" s="1038"/>
      <c r="C45" s="1038"/>
      <c r="D45" s="1038"/>
      <c r="E45" s="1038"/>
      <c r="F45" s="1038"/>
      <c r="G45" s="1038"/>
      <c r="H45" s="1039"/>
      <c r="I45" s="426" t="s">
        <v>544</v>
      </c>
    </row>
    <row r="46" spans="1:9" ht="13">
      <c r="A46" s="1040"/>
      <c r="B46" s="1041"/>
      <c r="C46" s="1041"/>
      <c r="D46" s="1041"/>
      <c r="E46" s="1041"/>
      <c r="F46" s="1041"/>
      <c r="G46" s="1041"/>
      <c r="H46" s="1042"/>
      <c r="I46" s="555">
        <f>+'Sch II OE FINAL'!E18</f>
        <v>0</v>
      </c>
    </row>
    <row r="47" spans="1:9">
      <c r="A47" s="1023" t="s">
        <v>556</v>
      </c>
      <c r="B47" s="1024"/>
      <c r="C47" s="1024"/>
      <c r="D47" s="1024"/>
      <c r="E47" s="1024"/>
      <c r="F47" s="1024"/>
      <c r="G47" s="1024"/>
      <c r="H47" s="1024"/>
      <c r="I47" s="374"/>
    </row>
    <row r="48" spans="1:9" ht="52.5" customHeight="1">
      <c r="A48" s="1020"/>
      <c r="B48" s="1021"/>
      <c r="C48" s="1021"/>
      <c r="D48" s="1021"/>
      <c r="E48" s="1021"/>
      <c r="F48" s="1021"/>
      <c r="G48" s="1021"/>
      <c r="H48" s="1021"/>
      <c r="I48" s="1022"/>
    </row>
    <row r="49" spans="1:9">
      <c r="A49" s="1065"/>
      <c r="B49" s="1066"/>
      <c r="C49" s="1066"/>
      <c r="D49" s="1066"/>
      <c r="E49" s="1066"/>
      <c r="F49" s="1066"/>
      <c r="G49" s="1066"/>
      <c r="H49" s="1066"/>
      <c r="I49" s="1067"/>
    </row>
    <row r="50" spans="1:9">
      <c r="A50" s="1037" t="s">
        <v>557</v>
      </c>
      <c r="B50" s="1038"/>
      <c r="C50" s="1038"/>
      <c r="D50" s="1038"/>
      <c r="E50" s="1038"/>
      <c r="F50" s="1038"/>
      <c r="G50" s="1038"/>
      <c r="H50" s="1039"/>
      <c r="I50" s="426" t="s">
        <v>544</v>
      </c>
    </row>
    <row r="51" spans="1:9" ht="13">
      <c r="A51" s="1040"/>
      <c r="B51" s="1041"/>
      <c r="C51" s="1041"/>
      <c r="D51" s="1041"/>
      <c r="E51" s="1041"/>
      <c r="F51" s="1041"/>
      <c r="G51" s="1041"/>
      <c r="H51" s="1042"/>
      <c r="I51" s="427">
        <f>+'Sch II OE FINAL'!E19</f>
        <v>0</v>
      </c>
    </row>
    <row r="52" spans="1:9">
      <c r="A52" s="1023" t="s">
        <v>545</v>
      </c>
      <c r="B52" s="1024"/>
      <c r="C52" s="1024"/>
      <c r="D52" s="1024"/>
      <c r="I52" s="374"/>
    </row>
    <row r="53" spans="1:9" ht="52.5" customHeight="1">
      <c r="A53" s="1020"/>
      <c r="B53" s="1021"/>
      <c r="C53" s="1021"/>
      <c r="D53" s="1021"/>
      <c r="E53" s="1021"/>
      <c r="F53" s="1021"/>
      <c r="G53" s="1021"/>
      <c r="H53" s="1021"/>
      <c r="I53" s="1022"/>
    </row>
    <row r="54" spans="1:9" ht="20.149999999999999" customHeight="1">
      <c r="A54" s="378"/>
      <c r="B54" s="379"/>
      <c r="C54" s="379"/>
      <c r="D54" s="379"/>
      <c r="E54" s="379"/>
      <c r="F54" s="379"/>
      <c r="G54" s="379"/>
      <c r="H54" s="379"/>
      <c r="I54" s="380"/>
    </row>
    <row r="55" spans="1:9" ht="12.75" customHeight="1">
      <c r="A55" s="1031" t="s">
        <v>558</v>
      </c>
      <c r="B55" s="1032"/>
      <c r="C55" s="1032"/>
      <c r="D55" s="1032"/>
      <c r="E55" s="1032"/>
      <c r="F55" s="1032"/>
      <c r="G55" s="1032"/>
      <c r="H55" s="1033"/>
      <c r="I55" s="426" t="s">
        <v>544</v>
      </c>
    </row>
    <row r="56" spans="1:9" ht="13">
      <c r="A56" s="1034"/>
      <c r="B56" s="1035"/>
      <c r="C56" s="1035"/>
      <c r="D56" s="1035"/>
      <c r="E56" s="1035"/>
      <c r="F56" s="1035"/>
      <c r="G56" s="1035"/>
      <c r="H56" s="1036"/>
      <c r="I56" s="427">
        <f>+'Sch II OE FINAL'!E20</f>
        <v>0</v>
      </c>
    </row>
    <row r="57" spans="1:9">
      <c r="A57" s="1023" t="s">
        <v>545</v>
      </c>
      <c r="B57" s="1024"/>
      <c r="C57" s="1024"/>
      <c r="D57" s="1024"/>
      <c r="I57" s="374"/>
    </row>
    <row r="58" spans="1:9" ht="52.5" customHeight="1">
      <c r="A58" s="1020"/>
      <c r="B58" s="1021"/>
      <c r="C58" s="1021"/>
      <c r="D58" s="1021"/>
      <c r="E58" s="1021"/>
      <c r="F58" s="1021"/>
      <c r="G58" s="1021"/>
      <c r="H58" s="1021"/>
      <c r="I58" s="1022"/>
    </row>
    <row r="59" spans="1:9">
      <c r="A59" s="378"/>
      <c r="B59" s="379"/>
      <c r="C59" s="379"/>
      <c r="D59" s="379"/>
      <c r="E59" s="379"/>
      <c r="F59" s="379"/>
      <c r="G59" s="379"/>
      <c r="H59" s="379"/>
      <c r="I59" s="380"/>
    </row>
    <row r="60" spans="1:9">
      <c r="A60" s="1037" t="s">
        <v>559</v>
      </c>
      <c r="B60" s="1038"/>
      <c r="C60" s="1038"/>
      <c r="D60" s="1038"/>
      <c r="E60" s="1038"/>
      <c r="F60" s="1038"/>
      <c r="G60" s="1038"/>
      <c r="H60" s="1039"/>
      <c r="I60" s="426" t="s">
        <v>544</v>
      </c>
    </row>
    <row r="61" spans="1:9" ht="13">
      <c r="A61" s="1040"/>
      <c r="B61" s="1041"/>
      <c r="C61" s="1041"/>
      <c r="D61" s="1041"/>
      <c r="E61" s="1041"/>
      <c r="F61" s="1041"/>
      <c r="G61" s="1041"/>
      <c r="H61" s="1042"/>
      <c r="I61" s="427">
        <f>+'Sch II OE FINAL'!E21</f>
        <v>0</v>
      </c>
    </row>
    <row r="62" spans="1:9">
      <c r="A62" s="1023" t="s">
        <v>545</v>
      </c>
      <c r="B62" s="1024"/>
      <c r="C62" s="1024"/>
      <c r="D62" s="1024"/>
      <c r="I62" s="374"/>
    </row>
    <row r="63" spans="1:9" ht="52.5" customHeight="1">
      <c r="A63" s="1020"/>
      <c r="B63" s="1021"/>
      <c r="C63" s="1021"/>
      <c r="D63" s="1021"/>
      <c r="E63" s="1021"/>
      <c r="F63" s="1021"/>
      <c r="G63" s="1021"/>
      <c r="H63" s="1021"/>
      <c r="I63" s="1022"/>
    </row>
    <row r="64" spans="1:9" ht="20.149999999999999" customHeight="1">
      <c r="A64" s="378"/>
      <c r="B64" s="379"/>
      <c r="C64" s="379"/>
      <c r="D64" s="379"/>
      <c r="E64" s="379"/>
      <c r="F64" s="379"/>
      <c r="G64" s="379"/>
      <c r="H64" s="379"/>
      <c r="I64" s="380"/>
    </row>
    <row r="65" spans="1:9" ht="12.75" customHeight="1">
      <c r="A65" s="865" t="s">
        <v>560</v>
      </c>
      <c r="B65" s="860"/>
      <c r="C65" s="860"/>
      <c r="D65" s="860"/>
      <c r="E65" s="860"/>
      <c r="F65" s="860"/>
      <c r="G65" s="860"/>
      <c r="H65" s="861"/>
      <c r="I65" s="426" t="s">
        <v>544</v>
      </c>
    </row>
    <row r="66" spans="1:9" ht="13">
      <c r="A66" s="862"/>
      <c r="B66" s="863"/>
      <c r="C66" s="863"/>
      <c r="D66" s="863"/>
      <c r="E66" s="863"/>
      <c r="F66" s="863"/>
      <c r="G66" s="863"/>
      <c r="H66" s="864"/>
      <c r="I66" s="427">
        <f>+'Sch II OE FINAL'!E22</f>
        <v>0</v>
      </c>
    </row>
    <row r="67" spans="1:9">
      <c r="A67" s="858" t="s">
        <v>545</v>
      </c>
      <c r="B67" s="859"/>
      <c r="C67" s="859"/>
      <c r="D67" s="859"/>
      <c r="I67" s="374"/>
    </row>
    <row r="68" spans="1:9" ht="52.5" customHeight="1">
      <c r="A68" s="852"/>
      <c r="B68" s="853"/>
      <c r="C68" s="853"/>
      <c r="D68" s="853"/>
      <c r="E68" s="853"/>
      <c r="F68" s="853"/>
      <c r="G68" s="853"/>
      <c r="H68" s="853"/>
      <c r="I68" s="854"/>
    </row>
    <row r="69" spans="1:9" ht="20.149999999999999" customHeight="1">
      <c r="A69" s="378"/>
      <c r="B69" s="379"/>
      <c r="C69" s="379"/>
      <c r="D69" s="379"/>
      <c r="E69" s="379"/>
      <c r="F69" s="379"/>
      <c r="G69" s="379"/>
      <c r="H69" s="379"/>
      <c r="I69" s="380"/>
    </row>
    <row r="70" spans="1:9">
      <c r="A70" s="865" t="s">
        <v>561</v>
      </c>
      <c r="B70" s="860"/>
      <c r="C70" s="860"/>
      <c r="D70" s="860"/>
      <c r="E70" s="860"/>
      <c r="F70" s="860"/>
      <c r="G70" s="860"/>
      <c r="H70" s="861"/>
      <c r="I70" s="426" t="s">
        <v>544</v>
      </c>
    </row>
    <row r="71" spans="1:9" ht="13">
      <c r="A71" s="862"/>
      <c r="B71" s="863"/>
      <c r="C71" s="863"/>
      <c r="D71" s="863"/>
      <c r="E71" s="863"/>
      <c r="F71" s="863"/>
      <c r="G71" s="863"/>
      <c r="H71" s="864"/>
      <c r="I71" s="428">
        <f>+'Sch II OE FINAL'!E23</f>
        <v>0</v>
      </c>
    </row>
    <row r="72" spans="1:9">
      <c r="A72" s="858" t="s">
        <v>545</v>
      </c>
      <c r="B72" s="859"/>
      <c r="C72" s="859"/>
      <c r="D72" s="859"/>
      <c r="I72" s="374"/>
    </row>
    <row r="73" spans="1:9" ht="52.5" customHeight="1">
      <c r="A73" s="852"/>
      <c r="B73" s="853"/>
      <c r="C73" s="853"/>
      <c r="D73" s="853"/>
      <c r="E73" s="853"/>
      <c r="F73" s="853"/>
      <c r="G73" s="853"/>
      <c r="H73" s="853"/>
      <c r="I73" s="854"/>
    </row>
    <row r="74" spans="1:9" ht="20.149999999999999" customHeight="1">
      <c r="A74" s="378"/>
      <c r="B74" s="379"/>
      <c r="C74" s="379"/>
      <c r="D74" s="379"/>
      <c r="E74" s="379"/>
      <c r="F74" s="379"/>
      <c r="G74" s="379"/>
      <c r="H74" s="379"/>
      <c r="I74" s="380"/>
    </row>
    <row r="75" spans="1:9">
      <c r="A75" s="865" t="s">
        <v>562</v>
      </c>
      <c r="B75" s="860"/>
      <c r="C75" s="860"/>
      <c r="D75" s="860"/>
      <c r="E75" s="860"/>
      <c r="F75" s="860"/>
      <c r="G75" s="860"/>
      <c r="H75" s="861"/>
      <c r="I75" s="426" t="s">
        <v>544</v>
      </c>
    </row>
    <row r="76" spans="1:9" ht="13">
      <c r="A76" s="862"/>
      <c r="B76" s="863"/>
      <c r="C76" s="863"/>
      <c r="D76" s="863"/>
      <c r="E76" s="863"/>
      <c r="F76" s="863"/>
      <c r="G76" s="863"/>
      <c r="H76" s="864"/>
      <c r="I76" s="427">
        <f>+'Sch II OE FINAL'!E24</f>
        <v>0</v>
      </c>
    </row>
    <row r="77" spans="1:9">
      <c r="A77" s="858" t="s">
        <v>545</v>
      </c>
      <c r="B77" s="859"/>
      <c r="C77" s="859"/>
      <c r="D77" s="859"/>
      <c r="I77" s="374"/>
    </row>
    <row r="78" spans="1:9" ht="52.5" customHeight="1">
      <c r="A78" s="852"/>
      <c r="B78" s="853"/>
      <c r="C78" s="853"/>
      <c r="D78" s="853"/>
      <c r="E78" s="853"/>
      <c r="F78" s="853"/>
      <c r="G78" s="853"/>
      <c r="H78" s="853"/>
      <c r="I78" s="854"/>
    </row>
    <row r="79" spans="1:9" ht="20.149999999999999" customHeight="1">
      <c r="A79" s="378"/>
      <c r="B79" s="379"/>
      <c r="C79" s="379"/>
      <c r="D79" s="379"/>
      <c r="E79" s="379"/>
      <c r="F79" s="379"/>
      <c r="G79" s="379"/>
      <c r="H79" s="379"/>
      <c r="I79" s="380"/>
    </row>
    <row r="80" spans="1:9">
      <c r="A80" s="1037" t="s">
        <v>563</v>
      </c>
      <c r="B80" s="1038"/>
      <c r="C80" s="1038"/>
      <c r="D80" s="1038"/>
      <c r="E80" s="1038"/>
      <c r="F80" s="1038"/>
      <c r="G80" s="1038"/>
      <c r="H80" s="1039"/>
      <c r="I80" s="426" t="s">
        <v>544</v>
      </c>
    </row>
    <row r="81" spans="1:9" ht="13">
      <c r="A81" s="855"/>
      <c r="B81" s="856"/>
      <c r="C81" s="856"/>
      <c r="D81" s="856"/>
      <c r="E81" s="856"/>
      <c r="F81" s="856"/>
      <c r="G81" s="856"/>
      <c r="H81" s="857"/>
      <c r="I81" s="427">
        <f>+'Sch II OE FINAL'!E25</f>
        <v>0</v>
      </c>
    </row>
    <row r="82" spans="1:9">
      <c r="A82" s="858" t="s">
        <v>545</v>
      </c>
      <c r="B82" s="859"/>
      <c r="C82" s="859"/>
      <c r="D82" s="859"/>
      <c r="I82" s="374"/>
    </row>
    <row r="83" spans="1:9" ht="52.5" customHeight="1">
      <c r="A83" s="852"/>
      <c r="B83" s="853"/>
      <c r="C83" s="853"/>
      <c r="D83" s="853"/>
      <c r="E83" s="853"/>
      <c r="F83" s="853"/>
      <c r="G83" s="853"/>
      <c r="H83" s="853"/>
      <c r="I83" s="854"/>
    </row>
    <row r="84" spans="1:9" ht="20.149999999999999" customHeight="1">
      <c r="A84" s="378"/>
      <c r="B84" s="379"/>
      <c r="C84" s="379"/>
      <c r="D84" s="379"/>
      <c r="E84" s="379"/>
      <c r="F84" s="379"/>
      <c r="G84" s="379"/>
      <c r="H84" s="379"/>
      <c r="I84" s="380"/>
    </row>
    <row r="85" spans="1:9" ht="12.75" customHeight="1">
      <c r="A85" s="865" t="s">
        <v>564</v>
      </c>
      <c r="B85" s="860"/>
      <c r="C85" s="860"/>
      <c r="D85" s="860"/>
      <c r="E85" s="860"/>
      <c r="F85" s="860"/>
      <c r="G85" s="860"/>
      <c r="H85" s="861"/>
      <c r="I85" s="426" t="s">
        <v>544</v>
      </c>
    </row>
    <row r="86" spans="1:9" ht="13">
      <c r="A86" s="862"/>
      <c r="B86" s="863"/>
      <c r="C86" s="863"/>
      <c r="D86" s="863"/>
      <c r="E86" s="863"/>
      <c r="F86" s="863"/>
      <c r="G86" s="863"/>
      <c r="H86" s="864"/>
      <c r="I86" s="427">
        <f>+'Sch II OE FINAL'!E26</f>
        <v>0</v>
      </c>
    </row>
    <row r="87" spans="1:9">
      <c r="A87" s="858" t="s">
        <v>545</v>
      </c>
      <c r="B87" s="859"/>
      <c r="C87" s="859"/>
      <c r="D87" s="859"/>
      <c r="I87" s="374"/>
    </row>
    <row r="88" spans="1:9" ht="52.5" customHeight="1">
      <c r="A88" s="852"/>
      <c r="B88" s="853"/>
      <c r="C88" s="853"/>
      <c r="D88" s="853"/>
      <c r="E88" s="853"/>
      <c r="F88" s="853"/>
      <c r="G88" s="853"/>
      <c r="H88" s="853"/>
      <c r="I88" s="854"/>
    </row>
    <row r="89" spans="1:9" ht="20.149999999999999" customHeight="1">
      <c r="A89" s="378"/>
      <c r="B89" s="379"/>
      <c r="C89" s="379"/>
      <c r="D89" s="379"/>
      <c r="E89" s="379"/>
      <c r="F89" s="379"/>
      <c r="G89" s="379"/>
      <c r="H89" s="379"/>
      <c r="I89" s="380"/>
    </row>
    <row r="90" spans="1:9" ht="13">
      <c r="A90" s="865" t="s">
        <v>565</v>
      </c>
      <c r="B90" s="860"/>
      <c r="C90" s="860"/>
      <c r="D90" s="860"/>
      <c r="E90" s="860"/>
      <c r="F90" s="860"/>
      <c r="G90" s="860"/>
      <c r="H90" s="861"/>
      <c r="I90" s="426" t="s">
        <v>544</v>
      </c>
    </row>
    <row r="91" spans="1:9" ht="13">
      <c r="A91" s="862"/>
      <c r="B91" s="863"/>
      <c r="C91" s="863"/>
      <c r="D91" s="863"/>
      <c r="E91" s="863"/>
      <c r="F91" s="863"/>
      <c r="G91" s="863"/>
      <c r="H91" s="864"/>
      <c r="I91" s="427">
        <f>+'Sch II OE FINAL'!E27</f>
        <v>0</v>
      </c>
    </row>
    <row r="92" spans="1:9">
      <c r="A92" s="858" t="s">
        <v>545</v>
      </c>
      <c r="B92" s="859"/>
      <c r="C92" s="859"/>
      <c r="D92" s="859"/>
      <c r="I92" s="374"/>
    </row>
    <row r="93" spans="1:9" ht="52.5" customHeight="1">
      <c r="A93" s="852"/>
      <c r="B93" s="853"/>
      <c r="C93" s="853"/>
      <c r="D93" s="853"/>
      <c r="E93" s="853"/>
      <c r="F93" s="853"/>
      <c r="G93" s="853"/>
      <c r="H93" s="853"/>
      <c r="I93" s="854"/>
    </row>
    <row r="94" spans="1:9" ht="14.25" customHeight="1">
      <c r="A94" s="378"/>
      <c r="B94" s="379"/>
      <c r="C94" s="379"/>
      <c r="D94" s="379"/>
      <c r="E94" s="379"/>
      <c r="F94" s="379"/>
      <c r="G94" s="379"/>
      <c r="H94" s="379"/>
      <c r="I94" s="380"/>
    </row>
    <row r="95" spans="1:9" ht="34.5" customHeight="1">
      <c r="A95" s="1037" t="s">
        <v>566</v>
      </c>
      <c r="B95" s="1038"/>
      <c r="C95" s="1038"/>
      <c r="D95" s="1038"/>
      <c r="E95" s="1038"/>
      <c r="F95" s="1038"/>
      <c r="G95" s="1038"/>
      <c r="H95" s="1039"/>
      <c r="I95" s="426" t="s">
        <v>544</v>
      </c>
    </row>
    <row r="96" spans="1:9" ht="13">
      <c r="A96" s="855"/>
      <c r="B96" s="856"/>
      <c r="C96" s="856"/>
      <c r="D96" s="856"/>
      <c r="E96" s="856"/>
      <c r="F96" s="856"/>
      <c r="G96" s="856"/>
      <c r="H96" s="857"/>
      <c r="I96" s="427">
        <f>+'Sch II OE FINAL'!E28</f>
        <v>0</v>
      </c>
    </row>
    <row r="97" spans="1:9">
      <c r="A97" s="858" t="s">
        <v>545</v>
      </c>
      <c r="B97" s="859"/>
      <c r="C97" s="859"/>
      <c r="D97" s="859"/>
      <c r="I97" s="374"/>
    </row>
    <row r="98" spans="1:9" ht="52.5" customHeight="1">
      <c r="A98" s="852"/>
      <c r="B98" s="853"/>
      <c r="C98" s="853"/>
      <c r="D98" s="853"/>
      <c r="E98" s="853"/>
      <c r="F98" s="853"/>
      <c r="G98" s="853"/>
      <c r="H98" s="853"/>
      <c r="I98" s="854"/>
    </row>
    <row r="99" spans="1:9" ht="17.25" customHeight="1">
      <c r="A99" s="378"/>
      <c r="B99" s="379"/>
      <c r="C99" s="379"/>
      <c r="D99" s="379"/>
      <c r="E99" s="379"/>
      <c r="F99" s="379"/>
      <c r="G99" s="379"/>
      <c r="H99" s="379"/>
      <c r="I99" s="380"/>
    </row>
    <row r="100" spans="1:9" ht="12.75" customHeight="1">
      <c r="A100" s="1043" t="s">
        <v>567</v>
      </c>
      <c r="B100" s="1044"/>
      <c r="C100" s="1044"/>
      <c r="D100" s="1044"/>
      <c r="E100" s="1044"/>
      <c r="F100" s="1044"/>
      <c r="G100" s="1044"/>
      <c r="H100" s="1045"/>
      <c r="I100" s="426" t="s">
        <v>544</v>
      </c>
    </row>
    <row r="101" spans="1:9" ht="13">
      <c r="A101" s="1046"/>
      <c r="B101" s="1047"/>
      <c r="C101" s="1047"/>
      <c r="D101" s="1047"/>
      <c r="E101" s="1047"/>
      <c r="F101" s="1047"/>
      <c r="G101" s="1047"/>
      <c r="H101" s="1048"/>
      <c r="I101" s="427">
        <f>+'Sch II OE FINAL'!E29</f>
        <v>0</v>
      </c>
    </row>
    <row r="102" spans="1:9">
      <c r="A102" s="858" t="s">
        <v>545</v>
      </c>
      <c r="B102" s="859"/>
      <c r="C102" s="859"/>
      <c r="D102" s="859"/>
      <c r="I102" s="374"/>
    </row>
    <row r="103" spans="1:9" ht="52.5" customHeight="1">
      <c r="A103" s="852"/>
      <c r="B103" s="853"/>
      <c r="C103" s="853"/>
      <c r="D103" s="853"/>
      <c r="E103" s="853"/>
      <c r="F103" s="853"/>
      <c r="G103" s="853"/>
      <c r="H103" s="853"/>
      <c r="I103" s="854"/>
    </row>
    <row r="104" spans="1:9" ht="20.149999999999999" customHeight="1">
      <c r="A104" s="378"/>
      <c r="B104" s="379"/>
      <c r="C104" s="379"/>
      <c r="D104" s="379"/>
      <c r="E104" s="379"/>
      <c r="F104" s="379"/>
      <c r="G104" s="379"/>
      <c r="H104" s="379"/>
      <c r="I104" s="380"/>
    </row>
    <row r="105" spans="1:9" ht="12.75" customHeight="1">
      <c r="A105" s="1037" t="s">
        <v>568</v>
      </c>
      <c r="B105" s="1038"/>
      <c r="C105" s="1038"/>
      <c r="D105" s="1038"/>
      <c r="E105" s="1038"/>
      <c r="F105" s="1038"/>
      <c r="G105" s="1038"/>
      <c r="H105" s="1039"/>
      <c r="I105" s="426" t="s">
        <v>544</v>
      </c>
    </row>
    <row r="106" spans="1:9" ht="13">
      <c r="A106" s="1040"/>
      <c r="B106" s="1041"/>
      <c r="C106" s="1041"/>
      <c r="D106" s="1041"/>
      <c r="E106" s="1041"/>
      <c r="F106" s="1041"/>
      <c r="G106" s="1041"/>
      <c r="H106" s="1042"/>
      <c r="I106" s="427">
        <f>+'Sch II OE FINAL'!E30</f>
        <v>0</v>
      </c>
    </row>
    <row r="107" spans="1:9">
      <c r="A107" s="858" t="s">
        <v>545</v>
      </c>
      <c r="B107" s="859"/>
      <c r="C107" s="859"/>
      <c r="D107" s="859"/>
      <c r="I107" s="374"/>
    </row>
    <row r="108" spans="1:9" ht="52.5" customHeight="1">
      <c r="A108" s="852"/>
      <c r="B108" s="853"/>
      <c r="C108" s="853"/>
      <c r="D108" s="853"/>
      <c r="E108" s="853"/>
      <c r="F108" s="853"/>
      <c r="G108" s="853"/>
      <c r="H108" s="853"/>
      <c r="I108" s="854"/>
    </row>
    <row r="109" spans="1:9" ht="20.149999999999999" customHeight="1">
      <c r="A109" s="378"/>
      <c r="B109" s="379"/>
      <c r="C109" s="379"/>
      <c r="D109" s="379"/>
      <c r="E109" s="379"/>
      <c r="F109" s="379"/>
      <c r="G109" s="379"/>
      <c r="H109" s="379"/>
      <c r="I109" s="380"/>
    </row>
    <row r="110" spans="1:9" ht="12.75" customHeight="1">
      <c r="A110" s="1037" t="s">
        <v>569</v>
      </c>
      <c r="B110" s="1038"/>
      <c r="C110" s="1038"/>
      <c r="D110" s="1038"/>
      <c r="E110" s="1038"/>
      <c r="F110" s="1038"/>
      <c r="G110" s="1038"/>
      <c r="H110" s="1039"/>
      <c r="I110" s="426" t="s">
        <v>544</v>
      </c>
    </row>
    <row r="111" spans="1:9" ht="13">
      <c r="A111" s="1040"/>
      <c r="B111" s="1041"/>
      <c r="C111" s="1041"/>
      <c r="D111" s="1041"/>
      <c r="E111" s="1041"/>
      <c r="F111" s="1041"/>
      <c r="G111" s="1041"/>
      <c r="H111" s="1042"/>
      <c r="I111" s="427">
        <f>+'Sch II OE FINAL'!E31</f>
        <v>0</v>
      </c>
    </row>
    <row r="112" spans="1:9">
      <c r="A112" s="858" t="s">
        <v>545</v>
      </c>
      <c r="B112" s="859"/>
      <c r="C112" s="859"/>
      <c r="D112" s="859"/>
      <c r="I112" s="374"/>
    </row>
    <row r="113" spans="1:9" ht="52.5" customHeight="1">
      <c r="A113" s="852"/>
      <c r="B113" s="853"/>
      <c r="C113" s="853"/>
      <c r="D113" s="853"/>
      <c r="E113" s="853"/>
      <c r="F113" s="853"/>
      <c r="G113" s="853"/>
      <c r="H113" s="853"/>
      <c r="I113" s="854"/>
    </row>
    <row r="114" spans="1:9" ht="20.149999999999999" customHeight="1">
      <c r="A114" s="378"/>
      <c r="B114" s="379"/>
      <c r="C114" s="379"/>
      <c r="D114" s="379"/>
      <c r="E114" s="379"/>
      <c r="F114" s="379"/>
      <c r="G114" s="379"/>
      <c r="H114" s="379"/>
      <c r="I114" s="380"/>
    </row>
    <row r="115" spans="1:9">
      <c r="A115" s="1049" t="s">
        <v>570</v>
      </c>
      <c r="B115" s="1050"/>
      <c r="C115" s="1050"/>
      <c r="D115" s="1050"/>
      <c r="E115" s="1050"/>
      <c r="F115" s="1050"/>
      <c r="G115" s="1050"/>
      <c r="H115" s="1051"/>
      <c r="I115" s="426" t="s">
        <v>544</v>
      </c>
    </row>
    <row r="116" spans="1:9" ht="13">
      <c r="A116" s="1052"/>
      <c r="B116" s="1053"/>
      <c r="C116" s="1053"/>
      <c r="D116" s="1053"/>
      <c r="E116" s="1053"/>
      <c r="F116" s="1053"/>
      <c r="G116" s="1053"/>
      <c r="H116" s="1054"/>
      <c r="I116" s="429">
        <f>+'Sch II OE FINAL'!E32</f>
        <v>0</v>
      </c>
    </row>
    <row r="117" spans="1:9">
      <c r="A117" s="858" t="s">
        <v>545</v>
      </c>
      <c r="B117" s="859"/>
      <c r="C117" s="859"/>
      <c r="D117" s="859"/>
      <c r="I117" s="374"/>
    </row>
    <row r="118" spans="1:9" ht="52.5" customHeight="1">
      <c r="A118" s="852"/>
      <c r="B118" s="853"/>
      <c r="C118" s="853"/>
      <c r="D118" s="853"/>
      <c r="E118" s="853"/>
      <c r="F118" s="853"/>
      <c r="G118" s="853"/>
      <c r="H118" s="853"/>
      <c r="I118" s="854"/>
    </row>
    <row r="119" spans="1:9" ht="20.149999999999999" customHeight="1">
      <c r="A119" s="378"/>
      <c r="B119" s="379"/>
      <c r="C119" s="379"/>
      <c r="D119" s="379"/>
      <c r="E119" s="379"/>
      <c r="F119" s="379"/>
      <c r="G119" s="379"/>
      <c r="H119" s="379"/>
      <c r="I119" s="380"/>
    </row>
    <row r="120" spans="1:9" ht="12.75" customHeight="1">
      <c r="A120" s="1049" t="s">
        <v>571</v>
      </c>
      <c r="B120" s="1050"/>
      <c r="C120" s="1050"/>
      <c r="D120" s="1050"/>
      <c r="E120" s="1050"/>
      <c r="F120" s="1050"/>
      <c r="G120" s="1050"/>
      <c r="H120" s="1051"/>
      <c r="I120" s="426" t="s">
        <v>544</v>
      </c>
    </row>
    <row r="121" spans="1:9" ht="13">
      <c r="A121" s="1052"/>
      <c r="B121" s="1053"/>
      <c r="C121" s="1053"/>
      <c r="D121" s="1053"/>
      <c r="E121" s="1053"/>
      <c r="F121" s="1053"/>
      <c r="G121" s="1053"/>
      <c r="H121" s="1054"/>
      <c r="I121" s="427">
        <f>+'Sch II OE FINAL'!E33</f>
        <v>0</v>
      </c>
    </row>
    <row r="122" spans="1:9">
      <c r="A122" s="858" t="s">
        <v>545</v>
      </c>
      <c r="B122" s="859"/>
      <c r="C122" s="859"/>
      <c r="D122" s="859"/>
      <c r="I122" s="374"/>
    </row>
    <row r="123" spans="1:9" ht="52.5" customHeight="1">
      <c r="A123" s="852"/>
      <c r="B123" s="853"/>
      <c r="C123" s="853"/>
      <c r="D123" s="853"/>
      <c r="E123" s="853"/>
      <c r="F123" s="853"/>
      <c r="G123" s="853"/>
      <c r="H123" s="853"/>
      <c r="I123" s="854"/>
    </row>
    <row r="124" spans="1:9" ht="20.149999999999999" customHeight="1">
      <c r="A124" s="378"/>
      <c r="B124" s="379"/>
      <c r="C124" s="379"/>
      <c r="D124" s="379"/>
      <c r="E124" s="379"/>
      <c r="F124" s="379"/>
      <c r="G124" s="379"/>
      <c r="H124" s="379"/>
      <c r="I124" s="380"/>
    </row>
    <row r="125" spans="1:9" ht="12.75" customHeight="1">
      <c r="A125" s="803" t="s">
        <v>572</v>
      </c>
      <c r="B125" s="804"/>
      <c r="C125" s="804"/>
      <c r="D125" s="804"/>
      <c r="E125" s="804"/>
      <c r="F125" s="804"/>
      <c r="G125" s="804"/>
      <c r="H125" s="805"/>
      <c r="I125" s="426" t="s">
        <v>544</v>
      </c>
    </row>
    <row r="126" spans="1:9" ht="13">
      <c r="A126" s="806" t="str">
        <f>+'Sch II OE FINAL'!B34</f>
        <v>Other:  (list)</v>
      </c>
      <c r="B126" s="807"/>
      <c r="C126" s="807"/>
      <c r="D126" s="807"/>
      <c r="E126" s="807"/>
      <c r="F126" s="807"/>
      <c r="G126" s="807"/>
      <c r="H126" s="808"/>
      <c r="I126" s="427">
        <f>+'Sch II OE FINAL'!E34</f>
        <v>0</v>
      </c>
    </row>
    <row r="127" spans="1:9">
      <c r="A127" s="858" t="s">
        <v>545</v>
      </c>
      <c r="B127" s="859"/>
      <c r="C127" s="859"/>
      <c r="D127" s="859"/>
      <c r="I127" s="374"/>
    </row>
    <row r="128" spans="1:9" ht="52.5" customHeight="1">
      <c r="A128" s="852"/>
      <c r="B128" s="853"/>
      <c r="C128" s="853"/>
      <c r="D128" s="853"/>
      <c r="E128" s="853"/>
      <c r="F128" s="853"/>
      <c r="G128" s="853"/>
      <c r="H128" s="853"/>
      <c r="I128" s="854"/>
    </row>
    <row r="129" spans="1:9" ht="20.149999999999999" customHeight="1">
      <c r="A129" s="378"/>
      <c r="B129" s="379"/>
      <c r="C129" s="379"/>
      <c r="D129" s="379"/>
      <c r="E129" s="379"/>
      <c r="F129" s="379"/>
      <c r="G129" s="379"/>
      <c r="H129" s="379"/>
      <c r="I129" s="380"/>
    </row>
    <row r="130" spans="1:9">
      <c r="A130" s="803" t="s">
        <v>572</v>
      </c>
      <c r="B130" s="804"/>
      <c r="C130" s="804"/>
      <c r="D130" s="804"/>
      <c r="E130" s="804"/>
      <c r="F130" s="804"/>
      <c r="G130" s="804"/>
      <c r="H130" s="805"/>
      <c r="I130" s="426" t="s">
        <v>544</v>
      </c>
    </row>
    <row r="131" spans="1:9" ht="13">
      <c r="A131" s="806" t="str">
        <f>+'Sch II OE FINAL'!B35</f>
        <v>Other:  (list)</v>
      </c>
      <c r="B131" s="807"/>
      <c r="C131" s="807"/>
      <c r="D131" s="807"/>
      <c r="E131" s="807"/>
      <c r="F131" s="807"/>
      <c r="G131" s="807"/>
      <c r="H131" s="808"/>
      <c r="I131" s="427">
        <f>+'Sch II OE FINAL'!E35</f>
        <v>0</v>
      </c>
    </row>
    <row r="132" spans="1:9">
      <c r="A132" s="858" t="s">
        <v>545</v>
      </c>
      <c r="B132" s="859"/>
      <c r="C132" s="859"/>
      <c r="D132" s="859"/>
      <c r="I132" s="374"/>
    </row>
    <row r="133" spans="1:9" ht="52.5" customHeight="1">
      <c r="A133" s="852"/>
      <c r="B133" s="853"/>
      <c r="C133" s="853"/>
      <c r="D133" s="853"/>
      <c r="E133" s="853"/>
      <c r="F133" s="853"/>
      <c r="G133" s="853"/>
      <c r="H133" s="853"/>
      <c r="I133" s="854"/>
    </row>
    <row r="134" spans="1:9" ht="20.149999999999999" customHeight="1">
      <c r="A134" s="378"/>
      <c r="B134" s="379"/>
      <c r="C134" s="379"/>
      <c r="D134" s="379"/>
      <c r="E134" s="379"/>
      <c r="F134" s="379"/>
      <c r="G134" s="379"/>
      <c r="H134" s="379"/>
      <c r="I134" s="380"/>
    </row>
    <row r="135" spans="1:9">
      <c r="A135" s="803" t="s">
        <v>572</v>
      </c>
      <c r="B135" s="804"/>
      <c r="C135" s="804"/>
      <c r="D135" s="804"/>
      <c r="E135" s="804"/>
      <c r="F135" s="804"/>
      <c r="G135" s="804"/>
      <c r="H135" s="805"/>
      <c r="I135" s="426" t="s">
        <v>544</v>
      </c>
    </row>
    <row r="136" spans="1:9" ht="13">
      <c r="A136" s="806" t="str">
        <f>+'Sch II OE FINAL'!B36</f>
        <v>Other:  (list)</v>
      </c>
      <c r="B136" s="807"/>
      <c r="C136" s="807"/>
      <c r="D136" s="807"/>
      <c r="E136" s="807"/>
      <c r="F136" s="807"/>
      <c r="G136" s="807"/>
      <c r="H136" s="808"/>
      <c r="I136" s="427">
        <f>+'Sch II OE FINAL'!E36</f>
        <v>0</v>
      </c>
    </row>
    <row r="137" spans="1:9">
      <c r="A137" s="1023" t="s">
        <v>545</v>
      </c>
      <c r="B137" s="1024"/>
      <c r="C137" s="1024"/>
      <c r="D137" s="1024"/>
      <c r="I137" s="374"/>
    </row>
    <row r="138" spans="1:9" ht="52.5" customHeight="1">
      <c r="A138" s="1020"/>
      <c r="B138" s="1021"/>
      <c r="C138" s="1021"/>
      <c r="D138" s="1021"/>
      <c r="E138" s="1021"/>
      <c r="F138" s="1021"/>
      <c r="G138" s="1021"/>
      <c r="H138" s="1021"/>
      <c r="I138" s="1022"/>
    </row>
    <row r="139" spans="1:9" ht="20.149999999999999" customHeight="1">
      <c r="A139" s="378"/>
      <c r="B139" s="379"/>
      <c r="C139" s="379"/>
      <c r="D139" s="379"/>
      <c r="E139" s="379"/>
      <c r="F139" s="379"/>
      <c r="G139" s="379"/>
      <c r="H139" s="379"/>
      <c r="I139" s="380"/>
    </row>
    <row r="140" spans="1:9" ht="12.75" customHeight="1">
      <c r="A140" s="803" t="s">
        <v>572</v>
      </c>
      <c r="B140" s="822"/>
      <c r="C140" s="822"/>
      <c r="D140" s="822"/>
      <c r="E140" s="822"/>
      <c r="F140" s="822"/>
      <c r="G140" s="822"/>
      <c r="H140" s="823"/>
      <c r="I140" s="426" t="s">
        <v>544</v>
      </c>
    </row>
    <row r="141" spans="1:9" ht="13">
      <c r="A141" s="824" t="str">
        <f>+'Sch II OE FINAL'!B37</f>
        <v>Other:  (list)</v>
      </c>
      <c r="B141" s="825"/>
      <c r="C141" s="825"/>
      <c r="D141" s="825"/>
      <c r="E141" s="825"/>
      <c r="F141" s="825"/>
      <c r="G141" s="825"/>
      <c r="H141" s="826"/>
      <c r="I141" s="427">
        <f>+'Sch II OE FINAL'!E37</f>
        <v>0</v>
      </c>
    </row>
    <row r="142" spans="1:9">
      <c r="A142" s="1023" t="s">
        <v>545</v>
      </c>
      <c r="B142" s="1024"/>
      <c r="C142" s="1024"/>
      <c r="D142" s="1024"/>
      <c r="I142" s="374"/>
    </row>
    <row r="143" spans="1:9" ht="52.5" customHeight="1">
      <c r="A143" s="1020"/>
      <c r="B143" s="1021"/>
      <c r="C143" s="1021"/>
      <c r="D143" s="1021"/>
      <c r="E143" s="1021"/>
      <c r="F143" s="1021"/>
      <c r="G143" s="1021"/>
      <c r="H143" s="1021"/>
      <c r="I143" s="1022"/>
    </row>
    <row r="144" spans="1:9" ht="20.149999999999999" customHeight="1">
      <c r="A144" s="378"/>
      <c r="B144" s="379"/>
      <c r="C144" s="379"/>
      <c r="D144" s="379"/>
      <c r="E144" s="379"/>
      <c r="F144" s="379"/>
      <c r="G144" s="379"/>
      <c r="H144" s="379"/>
      <c r="I144" s="380"/>
    </row>
    <row r="145" spans="1:9">
      <c r="A145" s="803" t="s">
        <v>572</v>
      </c>
      <c r="B145" s="822"/>
      <c r="C145" s="822"/>
      <c r="D145" s="822"/>
      <c r="E145" s="822"/>
      <c r="F145" s="822"/>
      <c r="G145" s="822"/>
      <c r="H145" s="823"/>
      <c r="I145" s="426" t="s">
        <v>544</v>
      </c>
    </row>
    <row r="146" spans="1:9" ht="13">
      <c r="A146" s="824" t="str">
        <f>+'Sch II OE FINAL'!B38</f>
        <v>Other:  (list)</v>
      </c>
      <c r="B146" s="825"/>
      <c r="C146" s="825"/>
      <c r="D146" s="825"/>
      <c r="E146" s="825"/>
      <c r="F146" s="825"/>
      <c r="G146" s="825"/>
      <c r="H146" s="826"/>
      <c r="I146" s="427">
        <f>+'Sch II OE FINAL'!E38</f>
        <v>0</v>
      </c>
    </row>
    <row r="147" spans="1:9">
      <c r="A147" s="1023" t="s">
        <v>545</v>
      </c>
      <c r="B147" s="1024"/>
      <c r="C147" s="1024"/>
      <c r="D147" s="1024"/>
      <c r="I147" s="374"/>
    </row>
    <row r="148" spans="1:9" ht="52.5" customHeight="1">
      <c r="A148" s="1020"/>
      <c r="B148" s="1021"/>
      <c r="C148" s="1021"/>
      <c r="D148" s="1021"/>
      <c r="E148" s="1021"/>
      <c r="F148" s="1021"/>
      <c r="G148" s="1021"/>
      <c r="H148" s="1021"/>
      <c r="I148" s="1022"/>
    </row>
    <row r="149" spans="1:9" ht="20.149999999999999" customHeight="1">
      <c r="A149" s="378"/>
      <c r="B149" s="379"/>
      <c r="C149" s="379"/>
      <c r="D149" s="379"/>
      <c r="E149" s="379"/>
      <c r="F149" s="379"/>
      <c r="G149" s="379"/>
      <c r="H149" s="379"/>
      <c r="I149" s="380"/>
    </row>
    <row r="150" spans="1:9">
      <c r="A150" s="821" t="s">
        <v>572</v>
      </c>
      <c r="B150" s="822"/>
      <c r="C150" s="822"/>
      <c r="D150" s="822"/>
      <c r="E150" s="822"/>
      <c r="F150" s="822"/>
      <c r="G150" s="822"/>
      <c r="H150" s="823"/>
      <c r="I150" s="426" t="s">
        <v>544</v>
      </c>
    </row>
    <row r="151" spans="1:9" ht="13">
      <c r="A151" s="824" t="str">
        <f>+'Sch II OE FINAL'!B39</f>
        <v>Other:  (list)</v>
      </c>
      <c r="B151" s="825"/>
      <c r="C151" s="825"/>
      <c r="D151" s="825"/>
      <c r="E151" s="825"/>
      <c r="F151" s="825"/>
      <c r="G151" s="825"/>
      <c r="H151" s="826"/>
      <c r="I151" s="427">
        <f>+'Sch II OE FINAL'!E39</f>
        <v>0</v>
      </c>
    </row>
    <row r="152" spans="1:9">
      <c r="A152" s="1023" t="s">
        <v>545</v>
      </c>
      <c r="B152" s="1024"/>
      <c r="C152" s="1024"/>
      <c r="D152" s="1024"/>
      <c r="I152" s="374"/>
    </row>
    <row r="153" spans="1:9" ht="52.5" customHeight="1">
      <c r="A153" s="1020"/>
      <c r="B153" s="1021"/>
      <c r="C153" s="1021"/>
      <c r="D153" s="1021"/>
      <c r="E153" s="1021"/>
      <c r="F153" s="1021"/>
      <c r="G153" s="1021"/>
      <c r="H153" s="1021"/>
      <c r="I153" s="1022"/>
    </row>
    <row r="154" spans="1:9" ht="20.149999999999999" customHeight="1">
      <c r="A154" s="378"/>
      <c r="B154" s="379"/>
      <c r="C154" s="379"/>
      <c r="D154" s="379"/>
      <c r="E154" s="379"/>
      <c r="F154" s="379"/>
      <c r="G154" s="379"/>
      <c r="H154" s="379"/>
      <c r="I154" s="380"/>
    </row>
    <row r="155" spans="1:9">
      <c r="A155" s="803" t="s">
        <v>572</v>
      </c>
      <c r="B155" s="822"/>
      <c r="C155" s="822"/>
      <c r="D155" s="822"/>
      <c r="E155" s="822"/>
      <c r="F155" s="822"/>
      <c r="G155" s="822"/>
      <c r="H155" s="823"/>
      <c r="I155" s="426" t="s">
        <v>544</v>
      </c>
    </row>
    <row r="156" spans="1:9" ht="13">
      <c r="A156" s="824" t="str">
        <f>+'Sch II OE FINAL'!B40</f>
        <v>Other:  (list)</v>
      </c>
      <c r="B156" s="825"/>
      <c r="C156" s="825"/>
      <c r="D156" s="825"/>
      <c r="E156" s="825"/>
      <c r="F156" s="825"/>
      <c r="G156" s="825"/>
      <c r="H156" s="826"/>
      <c r="I156" s="429">
        <f>+'Sch II OE FINAL'!E40</f>
        <v>0</v>
      </c>
    </row>
    <row r="157" spans="1:9">
      <c r="A157" s="1023" t="s">
        <v>545</v>
      </c>
      <c r="B157" s="1024"/>
      <c r="C157" s="1024"/>
      <c r="D157" s="1024"/>
      <c r="I157" s="374"/>
    </row>
    <row r="158" spans="1:9" ht="52.5" customHeight="1">
      <c r="A158" s="1020"/>
      <c r="B158" s="1021"/>
      <c r="C158" s="1021"/>
      <c r="D158" s="1021"/>
      <c r="E158" s="1021"/>
      <c r="F158" s="1021"/>
      <c r="G158" s="1021"/>
      <c r="H158" s="1021"/>
      <c r="I158" s="1022"/>
    </row>
    <row r="159" spans="1:9" ht="20.149999999999999" customHeight="1">
      <c r="A159" s="378"/>
      <c r="B159" s="379"/>
      <c r="C159" s="379"/>
      <c r="D159" s="379"/>
      <c r="E159" s="379"/>
      <c r="F159" s="379"/>
      <c r="G159" s="379"/>
      <c r="H159" s="379"/>
      <c r="I159" s="380"/>
    </row>
    <row r="160" spans="1:9" ht="20.149999999999999" customHeight="1">
      <c r="A160" s="803" t="s">
        <v>572</v>
      </c>
      <c r="B160" s="822"/>
      <c r="C160" s="822"/>
      <c r="D160" s="822"/>
      <c r="E160" s="822"/>
      <c r="F160" s="822"/>
      <c r="G160" s="822"/>
      <c r="H160" s="823"/>
      <c r="I160" s="426" t="s">
        <v>544</v>
      </c>
    </row>
    <row r="161" spans="1:9" ht="13">
      <c r="A161" s="824" t="str">
        <f>+'Sch II OE FINAL'!B41</f>
        <v>Other:  (list)</v>
      </c>
      <c r="B161" s="825"/>
      <c r="C161" s="825"/>
      <c r="D161" s="825"/>
      <c r="E161" s="825"/>
      <c r="F161" s="825"/>
      <c r="G161" s="825"/>
      <c r="H161" s="826"/>
      <c r="I161" s="427">
        <f>+'Sch II OE FINAL'!E41</f>
        <v>0</v>
      </c>
    </row>
    <row r="162" spans="1:9">
      <c r="A162" s="1023" t="s">
        <v>545</v>
      </c>
      <c r="B162" s="1024"/>
      <c r="C162" s="1024"/>
      <c r="D162" s="1024"/>
      <c r="I162" s="374"/>
    </row>
    <row r="163" spans="1:9" ht="52.5" customHeight="1">
      <c r="A163" s="1020"/>
      <c r="B163" s="1021"/>
      <c r="C163" s="1021"/>
      <c r="D163" s="1021"/>
      <c r="E163" s="1021"/>
      <c r="F163" s="1021"/>
      <c r="G163" s="1021"/>
      <c r="H163" s="1021"/>
      <c r="I163" s="1022"/>
    </row>
    <row r="164" spans="1:9" ht="20.149999999999999" customHeight="1">
      <c r="A164" s="378"/>
      <c r="B164" s="379"/>
      <c r="C164" s="379"/>
      <c r="D164" s="379"/>
      <c r="E164" s="379"/>
      <c r="F164" s="379"/>
      <c r="G164" s="379"/>
      <c r="H164" s="379"/>
      <c r="I164" s="380"/>
    </row>
    <row r="165" spans="1:9" ht="12.75" customHeight="1">
      <c r="A165" s="803" t="s">
        <v>572</v>
      </c>
      <c r="B165" s="822"/>
      <c r="C165" s="822"/>
      <c r="D165" s="822"/>
      <c r="E165" s="822"/>
      <c r="F165" s="822"/>
      <c r="G165" s="822"/>
      <c r="H165" s="823"/>
      <c r="I165" s="426" t="s">
        <v>544</v>
      </c>
    </row>
    <row r="166" spans="1:9" ht="12.75" customHeight="1">
      <c r="A166" s="824" t="str">
        <f>+'Sch II OE FINAL'!B42</f>
        <v>Other:  (list)</v>
      </c>
      <c r="B166" s="825"/>
      <c r="C166" s="825"/>
      <c r="D166" s="825"/>
      <c r="E166" s="825"/>
      <c r="F166" s="825"/>
      <c r="G166" s="825"/>
      <c r="H166" s="826"/>
      <c r="I166" s="427">
        <f>+'Sch II OE FINAL'!E42</f>
        <v>0</v>
      </c>
    </row>
    <row r="167" spans="1:9" ht="12.75" customHeight="1">
      <c r="A167" s="1023" t="s">
        <v>545</v>
      </c>
      <c r="B167" s="1024"/>
      <c r="C167" s="1024"/>
      <c r="D167" s="1024"/>
      <c r="I167" s="374"/>
    </row>
    <row r="168" spans="1:9" ht="52.5" customHeight="1">
      <c r="A168" s="1020"/>
      <c r="B168" s="1021"/>
      <c r="C168" s="1021"/>
      <c r="D168" s="1021"/>
      <c r="E168" s="1021"/>
      <c r="F168" s="1021"/>
      <c r="G168" s="1021"/>
      <c r="H168" s="1021"/>
      <c r="I168" s="1022"/>
    </row>
    <row r="169" spans="1:9" ht="20.149999999999999" customHeight="1">
      <c r="A169" s="378"/>
      <c r="B169" s="379"/>
      <c r="C169" s="379"/>
      <c r="D169" s="379"/>
      <c r="E169" s="379"/>
      <c r="F169" s="379"/>
      <c r="G169" s="379"/>
      <c r="H169" s="379"/>
      <c r="I169" s="380"/>
    </row>
    <row r="170" spans="1:9">
      <c r="A170" s="803" t="s">
        <v>572</v>
      </c>
      <c r="B170" s="822"/>
      <c r="C170" s="822"/>
      <c r="D170" s="822"/>
      <c r="E170" s="822"/>
      <c r="F170" s="822"/>
      <c r="G170" s="822"/>
      <c r="H170" s="823"/>
      <c r="I170" s="426" t="s">
        <v>544</v>
      </c>
    </row>
    <row r="171" spans="1:9" ht="13">
      <c r="A171" s="824" t="str">
        <f>+'Sch II OE FINAL'!B43</f>
        <v>Other:  (list)</v>
      </c>
      <c r="B171" s="825"/>
      <c r="C171" s="825"/>
      <c r="D171" s="825"/>
      <c r="E171" s="825"/>
      <c r="F171" s="825"/>
      <c r="G171" s="825"/>
      <c r="H171" s="826"/>
      <c r="I171" s="427">
        <f>+'Sch II OE FINAL'!E43</f>
        <v>0</v>
      </c>
    </row>
    <row r="172" spans="1:9">
      <c r="A172" s="1023" t="s">
        <v>545</v>
      </c>
      <c r="B172" s="1024"/>
      <c r="C172" s="1024"/>
      <c r="D172" s="1024"/>
      <c r="I172" s="374"/>
    </row>
    <row r="173" spans="1:9" ht="52.5" customHeight="1">
      <c r="A173" s="1020"/>
      <c r="B173" s="1021"/>
      <c r="C173" s="1021"/>
      <c r="D173" s="1021"/>
      <c r="E173" s="1021"/>
      <c r="F173" s="1021"/>
      <c r="G173" s="1021"/>
      <c r="H173" s="1021"/>
      <c r="I173" s="1022"/>
    </row>
    <row r="174" spans="1:9" ht="20.149999999999999" customHeight="1">
      <c r="A174" s="378"/>
      <c r="B174" s="379"/>
      <c r="C174" s="379"/>
      <c r="D174" s="379"/>
      <c r="E174" s="379"/>
      <c r="F174" s="379"/>
      <c r="G174" s="379"/>
      <c r="H174" s="379"/>
      <c r="I174" s="380"/>
    </row>
    <row r="175" spans="1:9">
      <c r="A175" s="803" t="s">
        <v>572</v>
      </c>
      <c r="B175" s="822"/>
      <c r="C175" s="822"/>
      <c r="D175" s="822"/>
      <c r="E175" s="822"/>
      <c r="F175" s="822"/>
      <c r="G175" s="822"/>
      <c r="H175" s="823"/>
      <c r="I175" s="426" t="s">
        <v>544</v>
      </c>
    </row>
    <row r="176" spans="1:9" ht="13">
      <c r="A176" s="824" t="str">
        <f>+'Sch II OE FINAL'!B44</f>
        <v>Other:  (list)</v>
      </c>
      <c r="B176" s="825"/>
      <c r="C176" s="825"/>
      <c r="D176" s="825"/>
      <c r="E176" s="825"/>
      <c r="F176" s="825"/>
      <c r="G176" s="825"/>
      <c r="H176" s="826"/>
      <c r="I176" s="427">
        <f>+'Sch II OE FINAL'!E44</f>
        <v>0</v>
      </c>
    </row>
    <row r="177" spans="1:9">
      <c r="A177" s="1023" t="s">
        <v>545</v>
      </c>
      <c r="B177" s="1024"/>
      <c r="C177" s="1024"/>
      <c r="D177" s="1024"/>
      <c r="I177" s="374"/>
    </row>
    <row r="178" spans="1:9" ht="52.5" customHeight="1">
      <c r="A178" s="1020"/>
      <c r="B178" s="1021"/>
      <c r="C178" s="1021"/>
      <c r="D178" s="1021"/>
      <c r="E178" s="1021"/>
      <c r="F178" s="1021"/>
      <c r="G178" s="1021"/>
      <c r="H178" s="1021"/>
      <c r="I178" s="1022"/>
    </row>
    <row r="179" spans="1:9" ht="20.149999999999999" customHeight="1">
      <c r="A179" s="378"/>
      <c r="B179" s="379"/>
      <c r="C179" s="379"/>
      <c r="D179" s="379"/>
      <c r="E179" s="379"/>
      <c r="F179" s="379"/>
      <c r="G179" s="379"/>
      <c r="H179" s="379"/>
      <c r="I179" s="380"/>
    </row>
    <row r="180" spans="1:9">
      <c r="A180" s="803" t="s">
        <v>572</v>
      </c>
      <c r="B180" s="822"/>
      <c r="C180" s="822"/>
      <c r="D180" s="822"/>
      <c r="E180" s="822"/>
      <c r="F180" s="822"/>
      <c r="G180" s="822"/>
      <c r="H180" s="823"/>
      <c r="I180" s="426" t="s">
        <v>544</v>
      </c>
    </row>
    <row r="181" spans="1:9" ht="13">
      <c r="A181" s="824" t="str">
        <f>+'Sch II OE FINAL'!B45</f>
        <v>Other:  (list)</v>
      </c>
      <c r="B181" s="825"/>
      <c r="C181" s="825"/>
      <c r="D181" s="825"/>
      <c r="E181" s="825"/>
      <c r="F181" s="825"/>
      <c r="G181" s="825"/>
      <c r="H181" s="826"/>
      <c r="I181" s="427">
        <f>+'Sch II OE FINAL'!E45</f>
        <v>0</v>
      </c>
    </row>
    <row r="182" spans="1:9">
      <c r="A182" s="1023" t="s">
        <v>545</v>
      </c>
      <c r="B182" s="1024"/>
      <c r="C182" s="1024"/>
      <c r="D182" s="1024"/>
      <c r="I182" s="374"/>
    </row>
    <row r="183" spans="1:9" ht="52.5" customHeight="1">
      <c r="A183" s="1020"/>
      <c r="B183" s="1021"/>
      <c r="C183" s="1021"/>
      <c r="D183" s="1021"/>
      <c r="E183" s="1021"/>
      <c r="F183" s="1021"/>
      <c r="G183" s="1021"/>
      <c r="H183" s="1021"/>
      <c r="I183" s="1022"/>
    </row>
    <row r="184" spans="1:9" ht="20.149999999999999" customHeight="1">
      <c r="A184" s="378"/>
      <c r="B184" s="379"/>
      <c r="C184" s="379"/>
      <c r="D184" s="379"/>
      <c r="E184" s="379"/>
      <c r="F184" s="379"/>
      <c r="G184" s="379"/>
      <c r="H184" s="379"/>
      <c r="I184" s="380"/>
    </row>
    <row r="185" spans="1:9">
      <c r="A185" s="803" t="s">
        <v>572</v>
      </c>
      <c r="B185" s="822"/>
      <c r="C185" s="822"/>
      <c r="D185" s="822"/>
      <c r="E185" s="822"/>
      <c r="F185" s="822"/>
      <c r="G185" s="822"/>
      <c r="H185" s="823"/>
      <c r="I185" s="426" t="s">
        <v>544</v>
      </c>
    </row>
    <row r="186" spans="1:9" ht="13">
      <c r="A186" s="824" t="str">
        <f>+'Sch II OE FINAL'!B46</f>
        <v>Other:  (list)</v>
      </c>
      <c r="B186" s="825"/>
      <c r="C186" s="825"/>
      <c r="D186" s="825"/>
      <c r="E186" s="825"/>
      <c r="F186" s="825"/>
      <c r="G186" s="825"/>
      <c r="H186" s="826"/>
      <c r="I186" s="427">
        <f>+'Sch II OE FINAL'!E46</f>
        <v>0</v>
      </c>
    </row>
    <row r="187" spans="1:9">
      <c r="A187" s="1023" t="s">
        <v>545</v>
      </c>
      <c r="B187" s="1024"/>
      <c r="C187" s="1024"/>
      <c r="D187" s="1024"/>
      <c r="I187" s="374"/>
    </row>
    <row r="188" spans="1:9" ht="52.5" customHeight="1">
      <c r="A188" s="1020"/>
      <c r="B188" s="1021"/>
      <c r="C188" s="1021"/>
      <c r="D188" s="1021"/>
      <c r="E188" s="1021"/>
      <c r="F188" s="1021"/>
      <c r="G188" s="1021"/>
      <c r="H188" s="1021"/>
      <c r="I188" s="1022"/>
    </row>
    <row r="189" spans="1:9">
      <c r="A189" s="378"/>
      <c r="B189" s="379"/>
      <c r="C189" s="379"/>
      <c r="D189" s="379"/>
      <c r="E189" s="379"/>
      <c r="F189" s="379"/>
      <c r="G189" s="379"/>
      <c r="H189" s="379"/>
      <c r="I189" s="380"/>
    </row>
    <row r="190" spans="1:9">
      <c r="A190" s="803" t="s">
        <v>572</v>
      </c>
      <c r="B190" s="822"/>
      <c r="C190" s="822"/>
      <c r="D190" s="822"/>
      <c r="E190" s="822"/>
      <c r="F190" s="822"/>
      <c r="G190" s="822"/>
      <c r="H190" s="823"/>
      <c r="I190" s="426" t="s">
        <v>544</v>
      </c>
    </row>
    <row r="191" spans="1:9" ht="13">
      <c r="A191" s="824" t="str">
        <f>+'Sch II OE FINAL'!B47</f>
        <v>Other:  (list)</v>
      </c>
      <c r="B191" s="825"/>
      <c r="C191" s="825"/>
      <c r="D191" s="825"/>
      <c r="E191" s="825"/>
      <c r="F191" s="825"/>
      <c r="G191" s="825"/>
      <c r="H191" s="826"/>
      <c r="I191" s="427">
        <f>+'Sch II OE FINAL'!E47</f>
        <v>0</v>
      </c>
    </row>
    <row r="192" spans="1:9">
      <c r="A192" s="1023" t="s">
        <v>545</v>
      </c>
      <c r="B192" s="1024"/>
      <c r="C192" s="1024"/>
      <c r="D192" s="1024"/>
      <c r="I192" s="374"/>
    </row>
    <row r="193" spans="1:9" ht="52.5" customHeight="1">
      <c r="A193" s="1020"/>
      <c r="B193" s="1021"/>
      <c r="C193" s="1021"/>
      <c r="D193" s="1021"/>
      <c r="E193" s="1021"/>
      <c r="F193" s="1021"/>
      <c r="G193" s="1021"/>
      <c r="H193" s="1021"/>
      <c r="I193" s="1022"/>
    </row>
    <row r="194" spans="1:9" ht="12" customHeight="1">
      <c r="A194" s="378"/>
      <c r="B194" s="379"/>
      <c r="C194" s="379"/>
      <c r="D194" s="379"/>
      <c r="E194" s="379"/>
      <c r="F194" s="379"/>
      <c r="G194" s="379"/>
      <c r="H194" s="379"/>
      <c r="I194" s="380"/>
    </row>
    <row r="195" spans="1:9">
      <c r="A195" s="803" t="s">
        <v>572</v>
      </c>
      <c r="B195" s="822"/>
      <c r="C195" s="822"/>
      <c r="D195" s="822"/>
      <c r="E195" s="822"/>
      <c r="F195" s="822"/>
      <c r="G195" s="822"/>
      <c r="H195" s="823"/>
      <c r="I195" s="426" t="s">
        <v>544</v>
      </c>
    </row>
    <row r="196" spans="1:9" ht="13">
      <c r="A196" s="824" t="str">
        <f>+'Sch II OE FINAL'!B48</f>
        <v>Other:  (list)</v>
      </c>
      <c r="B196" s="825"/>
      <c r="C196" s="825"/>
      <c r="D196" s="825"/>
      <c r="E196" s="825"/>
      <c r="F196" s="825"/>
      <c r="G196" s="825"/>
      <c r="H196" s="826"/>
      <c r="I196" s="427">
        <f>+'Sch II OE FINAL'!E48</f>
        <v>0</v>
      </c>
    </row>
    <row r="197" spans="1:9">
      <c r="A197" s="1025" t="s">
        <v>545</v>
      </c>
      <c r="B197" s="1026"/>
      <c r="C197" s="1026"/>
      <c r="D197" s="1026"/>
      <c r="E197" s="1026"/>
      <c r="F197" s="1026"/>
      <c r="G197" s="1026"/>
      <c r="H197" s="1026"/>
      <c r="I197" s="1027"/>
    </row>
    <row r="198" spans="1:9" ht="60" customHeight="1">
      <c r="A198" s="1020"/>
      <c r="B198" s="1021"/>
      <c r="C198" s="1021"/>
      <c r="D198" s="1021"/>
      <c r="E198" s="1021"/>
      <c r="F198" s="1021"/>
      <c r="G198" s="1021"/>
      <c r="H198" s="1021"/>
      <c r="I198" s="1022"/>
    </row>
    <row r="199" spans="1:9" ht="9.75" customHeight="1">
      <c r="A199" s="378"/>
      <c r="B199" s="379"/>
      <c r="C199" s="379"/>
      <c r="D199" s="379"/>
      <c r="E199" s="379"/>
      <c r="F199" s="379"/>
      <c r="G199" s="379"/>
      <c r="H199" s="379"/>
      <c r="I199" s="380"/>
    </row>
    <row r="200" spans="1:9">
      <c r="A200" s="803" t="s">
        <v>572</v>
      </c>
      <c r="B200" s="822"/>
      <c r="C200" s="822"/>
      <c r="D200" s="822"/>
      <c r="E200" s="822"/>
      <c r="F200" s="822"/>
      <c r="G200" s="822"/>
      <c r="H200" s="823"/>
      <c r="I200" s="426" t="s">
        <v>544</v>
      </c>
    </row>
    <row r="201" spans="1:9" ht="13">
      <c r="A201" s="824" t="str">
        <f>+'Sch II OE FINAL'!B49</f>
        <v>Other:  (list)</v>
      </c>
      <c r="B201" s="825"/>
      <c r="C201" s="825"/>
      <c r="D201" s="825"/>
      <c r="E201" s="825"/>
      <c r="F201" s="825"/>
      <c r="G201" s="825"/>
      <c r="H201" s="826"/>
      <c r="I201" s="427">
        <f>+'Sch II OE FINAL'!E49</f>
        <v>0</v>
      </c>
    </row>
    <row r="202" spans="1:9">
      <c r="A202" s="1023" t="s">
        <v>545</v>
      </c>
      <c r="B202" s="1024"/>
      <c r="C202" s="1024"/>
      <c r="D202" s="1024"/>
      <c r="I202" s="374"/>
    </row>
    <row r="203" spans="1:9" ht="60" customHeight="1">
      <c r="A203" s="1020"/>
      <c r="B203" s="1021"/>
      <c r="C203" s="1021"/>
      <c r="D203" s="1021"/>
      <c r="E203" s="1021"/>
      <c r="F203" s="1021"/>
      <c r="G203" s="1021"/>
      <c r="H203" s="1021"/>
      <c r="I203" s="1022"/>
    </row>
    <row r="204" spans="1:9">
      <c r="A204" s="378"/>
      <c r="B204" s="379"/>
      <c r="C204" s="379"/>
      <c r="D204" s="379"/>
      <c r="E204" s="379"/>
      <c r="F204" s="379"/>
      <c r="G204" s="379"/>
      <c r="H204" s="379"/>
      <c r="I204" s="380"/>
    </row>
    <row r="205" spans="1:9">
      <c r="A205" s="803" t="s">
        <v>572</v>
      </c>
      <c r="B205" s="822"/>
      <c r="C205" s="822"/>
      <c r="D205" s="822"/>
      <c r="E205" s="822"/>
      <c r="F205" s="822"/>
      <c r="G205" s="822"/>
      <c r="H205" s="823"/>
      <c r="I205" s="426" t="s">
        <v>544</v>
      </c>
    </row>
    <row r="206" spans="1:9" ht="13">
      <c r="A206" s="824" t="str">
        <f>+'Sch II OE FINAL'!B50</f>
        <v>Other:  (list)</v>
      </c>
      <c r="B206" s="825"/>
      <c r="C206" s="825"/>
      <c r="D206" s="825"/>
      <c r="E206" s="825"/>
      <c r="F206" s="825"/>
      <c r="G206" s="825"/>
      <c r="H206" s="826"/>
      <c r="I206" s="427">
        <f>+'Sch II OE FINAL'!E50</f>
        <v>0</v>
      </c>
    </row>
    <row r="207" spans="1:9">
      <c r="A207" s="1023" t="s">
        <v>545</v>
      </c>
      <c r="B207" s="1024"/>
      <c r="C207" s="1024"/>
      <c r="D207" s="1024"/>
      <c r="I207" s="374"/>
    </row>
    <row r="208" spans="1:9" ht="60" customHeight="1">
      <c r="A208" s="1020"/>
      <c r="B208" s="1021"/>
      <c r="C208" s="1021"/>
      <c r="D208" s="1021"/>
      <c r="E208" s="1021"/>
      <c r="F208" s="1021"/>
      <c r="G208" s="1021"/>
      <c r="H208" s="1021"/>
      <c r="I208" s="1022"/>
    </row>
    <row r="209" spans="1:9">
      <c r="A209" s="378"/>
      <c r="B209" s="379"/>
      <c r="C209" s="379"/>
      <c r="D209" s="379"/>
      <c r="E209" s="379"/>
      <c r="F209" s="379"/>
      <c r="G209" s="379"/>
      <c r="H209" s="379"/>
      <c r="I209" s="380"/>
    </row>
    <row r="210" spans="1:9">
      <c r="A210" s="803" t="s">
        <v>572</v>
      </c>
      <c r="B210" s="822"/>
      <c r="C210" s="822"/>
      <c r="D210" s="822"/>
      <c r="E210" s="822"/>
      <c r="F210" s="822"/>
      <c r="G210" s="822"/>
      <c r="H210" s="823"/>
      <c r="I210" s="426" t="s">
        <v>544</v>
      </c>
    </row>
    <row r="211" spans="1:9" ht="13">
      <c r="A211" s="824" t="str">
        <f>+'Sch II OE FINAL'!B51</f>
        <v>Other:  (list)</v>
      </c>
      <c r="B211" s="825"/>
      <c r="C211" s="825"/>
      <c r="D211" s="825"/>
      <c r="E211" s="825"/>
      <c r="F211" s="825"/>
      <c r="G211" s="825"/>
      <c r="H211" s="826"/>
      <c r="I211" s="427">
        <f>+'Sch II OE FINAL'!E51</f>
        <v>0</v>
      </c>
    </row>
    <row r="212" spans="1:9">
      <c r="A212" s="1025" t="s">
        <v>545</v>
      </c>
      <c r="B212" s="1026"/>
      <c r="C212" s="1026"/>
      <c r="D212" s="1026"/>
      <c r="E212" s="1026"/>
      <c r="F212" s="1026"/>
      <c r="G212" s="1026"/>
      <c r="H212" s="1026"/>
      <c r="I212" s="1027"/>
    </row>
    <row r="213" spans="1:9" ht="60" customHeight="1">
      <c r="A213" s="1020"/>
      <c r="B213" s="1021"/>
      <c r="C213" s="1021"/>
      <c r="D213" s="1021"/>
      <c r="E213" s="1021"/>
      <c r="F213" s="1021"/>
      <c r="G213" s="1021"/>
      <c r="H213" s="1021"/>
      <c r="I213" s="1022"/>
    </row>
    <row r="214" spans="1:9">
      <c r="A214" s="378"/>
      <c r="B214" s="379"/>
      <c r="C214" s="379"/>
      <c r="D214" s="379"/>
      <c r="E214" s="379"/>
      <c r="F214" s="379"/>
      <c r="G214" s="379"/>
      <c r="H214" s="379"/>
      <c r="I214" s="380"/>
    </row>
    <row r="215" spans="1:9">
      <c r="A215" s="803" t="s">
        <v>572</v>
      </c>
      <c r="B215" s="822"/>
      <c r="C215" s="822"/>
      <c r="D215" s="822"/>
      <c r="E215" s="822"/>
      <c r="F215" s="822"/>
      <c r="G215" s="822"/>
      <c r="H215" s="823"/>
      <c r="I215" s="426" t="s">
        <v>544</v>
      </c>
    </row>
    <row r="216" spans="1:9" ht="13">
      <c r="A216" s="824" t="str">
        <f>+'Sch II OE FINAL'!B52</f>
        <v>Other:  (list)</v>
      </c>
      <c r="B216" s="825"/>
      <c r="C216" s="825"/>
      <c r="D216" s="825"/>
      <c r="E216" s="825"/>
      <c r="F216" s="825"/>
      <c r="G216" s="825"/>
      <c r="H216" s="826"/>
      <c r="I216" s="427">
        <f>+'Sch II OE FINAL'!E52</f>
        <v>0</v>
      </c>
    </row>
    <row r="217" spans="1:9">
      <c r="A217" s="1023" t="s">
        <v>545</v>
      </c>
      <c r="B217" s="1024"/>
      <c r="C217" s="1024"/>
      <c r="D217" s="1024"/>
      <c r="I217" s="374"/>
    </row>
    <row r="218" spans="1:9" ht="52.5" customHeight="1">
      <c r="A218" s="1020"/>
      <c r="B218" s="1021"/>
      <c r="C218" s="1021"/>
      <c r="D218" s="1021"/>
      <c r="E218" s="1021"/>
      <c r="F218" s="1021"/>
      <c r="G218" s="1021"/>
      <c r="H218" s="1021"/>
      <c r="I218" s="1022"/>
    </row>
    <row r="219" spans="1:9" ht="20.149999999999999" customHeight="1">
      <c r="A219" s="378"/>
      <c r="B219" s="379"/>
      <c r="C219" s="379"/>
      <c r="D219" s="379"/>
      <c r="E219" s="379"/>
      <c r="F219" s="379"/>
      <c r="G219" s="379"/>
      <c r="H219" s="379"/>
      <c r="I219" s="380"/>
    </row>
    <row r="220" spans="1:9">
      <c r="A220" s="803" t="s">
        <v>572</v>
      </c>
      <c r="B220" s="822"/>
      <c r="C220" s="822"/>
      <c r="D220" s="822"/>
      <c r="E220" s="822"/>
      <c r="F220" s="822"/>
      <c r="G220" s="822"/>
      <c r="H220" s="823"/>
      <c r="I220" s="426" t="s">
        <v>544</v>
      </c>
    </row>
    <row r="221" spans="1:9" ht="13">
      <c r="A221" s="824" t="str">
        <f>+'Sch II OE FINAL'!B53</f>
        <v>Other:  (list)</v>
      </c>
      <c r="B221" s="825"/>
      <c r="C221" s="825"/>
      <c r="D221" s="825"/>
      <c r="E221" s="825"/>
      <c r="F221" s="825"/>
      <c r="G221" s="825"/>
      <c r="H221" s="826"/>
      <c r="I221" s="427">
        <f>+'Sch II OE FINAL'!E53</f>
        <v>0</v>
      </c>
    </row>
    <row r="222" spans="1:9">
      <c r="A222" s="1023" t="s">
        <v>545</v>
      </c>
      <c r="B222" s="1024"/>
      <c r="C222" s="1024"/>
      <c r="D222" s="1024"/>
      <c r="I222" s="374"/>
    </row>
    <row r="223" spans="1:9" ht="52.5" customHeight="1">
      <c r="A223" s="1020"/>
      <c r="B223" s="1021"/>
      <c r="C223" s="1021"/>
      <c r="D223" s="1021"/>
      <c r="E223" s="1021"/>
      <c r="F223" s="1021"/>
      <c r="G223" s="1021"/>
      <c r="H223" s="1021"/>
      <c r="I223" s="1022"/>
    </row>
    <row r="224" spans="1:9">
      <c r="A224" s="378"/>
      <c r="B224" s="379"/>
      <c r="C224" s="379"/>
      <c r="D224" s="379"/>
      <c r="E224" s="379"/>
      <c r="F224" s="379"/>
      <c r="G224" s="379"/>
      <c r="H224" s="379"/>
      <c r="I224" s="380"/>
    </row>
    <row r="225" spans="1:9">
      <c r="A225" s="803" t="s">
        <v>572</v>
      </c>
      <c r="B225" s="822"/>
      <c r="C225" s="822"/>
      <c r="D225" s="822"/>
      <c r="E225" s="822"/>
      <c r="F225" s="822"/>
      <c r="G225" s="822"/>
      <c r="H225" s="823"/>
      <c r="I225" s="426" t="s">
        <v>544</v>
      </c>
    </row>
    <row r="226" spans="1:9" ht="13">
      <c r="A226" s="824" t="str">
        <f>+'Sch II OE FINAL'!B54</f>
        <v>Other:  (list)</v>
      </c>
      <c r="B226" s="825"/>
      <c r="C226" s="825"/>
      <c r="D226" s="825"/>
      <c r="E226" s="825"/>
      <c r="F226" s="825"/>
      <c r="G226" s="825"/>
      <c r="H226" s="826"/>
      <c r="I226" s="427">
        <f>+'Sch II OE FINAL'!E54</f>
        <v>0</v>
      </c>
    </row>
    <row r="227" spans="1:9">
      <c r="A227" s="1023" t="s">
        <v>545</v>
      </c>
      <c r="B227" s="1024"/>
      <c r="C227" s="1024"/>
      <c r="D227" s="1024"/>
      <c r="I227" s="374"/>
    </row>
    <row r="228" spans="1:9" ht="52.5" customHeight="1">
      <c r="A228" s="1020"/>
      <c r="B228" s="1021"/>
      <c r="C228" s="1021"/>
      <c r="D228" s="1021"/>
      <c r="E228" s="1021"/>
      <c r="F228" s="1021"/>
      <c r="G228" s="1021"/>
      <c r="H228" s="1021"/>
      <c r="I228" s="1022"/>
    </row>
    <row r="229" spans="1:9" ht="12" customHeight="1">
      <c r="A229" s="378"/>
      <c r="B229" s="379"/>
      <c r="C229" s="379"/>
      <c r="D229" s="379"/>
      <c r="E229" s="379"/>
      <c r="F229" s="379"/>
      <c r="G229" s="379"/>
      <c r="H229" s="379"/>
      <c r="I229" s="380"/>
    </row>
    <row r="230" spans="1:9">
      <c r="A230" s="803" t="s">
        <v>572</v>
      </c>
      <c r="B230" s="822"/>
      <c r="C230" s="822"/>
      <c r="D230" s="822"/>
      <c r="E230" s="822"/>
      <c r="F230" s="822"/>
      <c r="G230" s="822"/>
      <c r="H230" s="823"/>
      <c r="I230" s="426" t="s">
        <v>544</v>
      </c>
    </row>
    <row r="231" spans="1:9" ht="13">
      <c r="A231" s="824" t="str">
        <f>+'Sch II OE FINAL'!B55</f>
        <v>Other:  (list)</v>
      </c>
      <c r="B231" s="825"/>
      <c r="C231" s="825"/>
      <c r="D231" s="825"/>
      <c r="E231" s="825"/>
      <c r="F231" s="825"/>
      <c r="G231" s="825"/>
      <c r="H231" s="826"/>
      <c r="I231" s="427">
        <f>+'Sch II OE FINAL'!E55</f>
        <v>0</v>
      </c>
    </row>
    <row r="232" spans="1:9">
      <c r="A232" s="1025" t="s">
        <v>545</v>
      </c>
      <c r="B232" s="1026"/>
      <c r="C232" s="1026"/>
      <c r="D232" s="1026"/>
      <c r="E232" s="1026"/>
      <c r="F232" s="1026"/>
      <c r="G232" s="1026"/>
      <c r="H232" s="1026"/>
      <c r="I232" s="1027"/>
    </row>
    <row r="233" spans="1:9" ht="60" customHeight="1">
      <c r="A233" s="1020"/>
      <c r="B233" s="1021"/>
      <c r="C233" s="1021"/>
      <c r="D233" s="1021"/>
      <c r="E233" s="1021"/>
      <c r="F233" s="1021"/>
      <c r="G233" s="1021"/>
      <c r="H233" s="1021"/>
      <c r="I233" s="1022"/>
    </row>
    <row r="234" spans="1:9" ht="9.75" customHeight="1">
      <c r="A234" s="378"/>
      <c r="B234" s="379"/>
      <c r="C234" s="379"/>
      <c r="D234" s="379"/>
      <c r="E234" s="379"/>
      <c r="F234" s="379"/>
      <c r="G234" s="379"/>
      <c r="H234" s="379"/>
      <c r="I234" s="380"/>
    </row>
    <row r="235" spans="1:9">
      <c r="A235" s="803" t="s">
        <v>572</v>
      </c>
      <c r="B235" s="822"/>
      <c r="C235" s="822"/>
      <c r="D235" s="822"/>
      <c r="E235" s="822"/>
      <c r="F235" s="822"/>
      <c r="G235" s="822"/>
      <c r="H235" s="823"/>
      <c r="I235" s="426" t="s">
        <v>544</v>
      </c>
    </row>
    <row r="236" spans="1:9" ht="13">
      <c r="A236" s="824" t="str">
        <f>+'Sch II OE FINAL'!B56</f>
        <v>Other:  (list)</v>
      </c>
      <c r="B236" s="825"/>
      <c r="C236" s="825"/>
      <c r="D236" s="825"/>
      <c r="E236" s="825"/>
      <c r="F236" s="825"/>
      <c r="G236" s="825"/>
      <c r="H236" s="826"/>
      <c r="I236" s="427">
        <f>+'Sch II OE FINAL'!E56</f>
        <v>0</v>
      </c>
    </row>
    <row r="237" spans="1:9">
      <c r="A237" s="1023" t="s">
        <v>545</v>
      </c>
      <c r="B237" s="1024"/>
      <c r="C237" s="1024"/>
      <c r="D237" s="1024"/>
      <c r="I237" s="374"/>
    </row>
    <row r="238" spans="1:9" ht="60" customHeight="1">
      <c r="A238" s="1020"/>
      <c r="B238" s="1021"/>
      <c r="C238" s="1021"/>
      <c r="D238" s="1021"/>
      <c r="E238" s="1021"/>
      <c r="F238" s="1021"/>
      <c r="G238" s="1021"/>
      <c r="H238" s="1021"/>
      <c r="I238" s="1022"/>
    </row>
    <row r="239" spans="1:9">
      <c r="A239" s="378"/>
      <c r="B239" s="379"/>
      <c r="C239" s="379"/>
      <c r="D239" s="379"/>
      <c r="E239" s="379"/>
      <c r="F239" s="379"/>
      <c r="G239" s="379"/>
      <c r="H239" s="379"/>
      <c r="I239" s="380"/>
    </row>
    <row r="240" spans="1:9">
      <c r="A240" s="803" t="s">
        <v>572</v>
      </c>
      <c r="B240" s="822"/>
      <c r="C240" s="822"/>
      <c r="D240" s="822"/>
      <c r="E240" s="822"/>
      <c r="F240" s="822"/>
      <c r="G240" s="822"/>
      <c r="H240" s="823"/>
      <c r="I240" s="426" t="s">
        <v>544</v>
      </c>
    </row>
    <row r="241" spans="1:9" ht="13">
      <c r="A241" s="824" t="str">
        <f>+'Sch II OE FINAL'!B57</f>
        <v>Other:  (list)</v>
      </c>
      <c r="B241" s="825"/>
      <c r="C241" s="825"/>
      <c r="D241" s="825"/>
      <c r="E241" s="825"/>
      <c r="F241" s="825"/>
      <c r="G241" s="825"/>
      <c r="H241" s="826"/>
      <c r="I241" s="427">
        <f>+'Sch II OE FINAL'!E57</f>
        <v>0</v>
      </c>
    </row>
    <row r="242" spans="1:9">
      <c r="A242" s="1023" t="s">
        <v>545</v>
      </c>
      <c r="B242" s="1024"/>
      <c r="C242" s="1024"/>
      <c r="D242" s="1024"/>
      <c r="I242" s="374"/>
    </row>
    <row r="243" spans="1:9" ht="60" customHeight="1">
      <c r="A243" s="1020"/>
      <c r="B243" s="1021"/>
      <c r="C243" s="1021"/>
      <c r="D243" s="1021"/>
      <c r="E243" s="1021"/>
      <c r="F243" s="1021"/>
      <c r="G243" s="1021"/>
      <c r="H243" s="1021"/>
      <c r="I243" s="1022"/>
    </row>
    <row r="244" spans="1:9">
      <c r="A244" s="378"/>
      <c r="B244" s="379"/>
      <c r="C244" s="379"/>
      <c r="D244" s="379"/>
      <c r="E244" s="379"/>
      <c r="F244" s="379"/>
      <c r="G244" s="379"/>
      <c r="H244" s="379"/>
      <c r="I244" s="380"/>
    </row>
    <row r="245" spans="1:9">
      <c r="A245" s="803" t="s">
        <v>572</v>
      </c>
      <c r="B245" s="822"/>
      <c r="C245" s="822"/>
      <c r="D245" s="822"/>
      <c r="E245" s="822"/>
      <c r="F245" s="822"/>
      <c r="G245" s="822"/>
      <c r="H245" s="823"/>
      <c r="I245" s="426" t="s">
        <v>544</v>
      </c>
    </row>
    <row r="246" spans="1:9" ht="13">
      <c r="A246" s="824" t="str">
        <f>+'Sch II OE FINAL'!B58</f>
        <v>Other:  (list)</v>
      </c>
      <c r="B246" s="825"/>
      <c r="C246" s="825"/>
      <c r="D246" s="825"/>
      <c r="E246" s="825"/>
      <c r="F246" s="825"/>
      <c r="G246" s="825"/>
      <c r="H246" s="826"/>
      <c r="I246" s="427">
        <f>+'Sch II OE FINAL'!E58</f>
        <v>0</v>
      </c>
    </row>
    <row r="247" spans="1:9">
      <c r="A247" s="1025" t="s">
        <v>545</v>
      </c>
      <c r="B247" s="1026"/>
      <c r="C247" s="1026"/>
      <c r="D247" s="1026"/>
      <c r="E247" s="1026"/>
      <c r="F247" s="1026"/>
      <c r="G247" s="1026"/>
      <c r="H247" s="1026"/>
      <c r="I247" s="1027"/>
    </row>
    <row r="248" spans="1:9" ht="60" customHeight="1">
      <c r="A248" s="1020"/>
      <c r="B248" s="1021"/>
      <c r="C248" s="1021"/>
      <c r="D248" s="1021"/>
      <c r="E248" s="1021"/>
      <c r="F248" s="1021"/>
      <c r="G248" s="1021"/>
      <c r="H248" s="1021"/>
      <c r="I248" s="1022"/>
    </row>
    <row r="249" spans="1:9">
      <c r="A249" s="378"/>
      <c r="B249" s="379"/>
      <c r="C249" s="379"/>
      <c r="D249" s="379"/>
      <c r="E249" s="379"/>
      <c r="F249" s="379"/>
      <c r="G249" s="379"/>
      <c r="H249" s="379"/>
      <c r="I249" s="380"/>
    </row>
  </sheetData>
  <sheetProtection formatCells="0" formatColumns="0" formatRows="0" insertColumns="0"/>
  <mergeCells count="93">
    <mergeCell ref="A138:I138"/>
    <mergeCell ref="A12:I12"/>
    <mergeCell ref="A34:H35"/>
    <mergeCell ref="A36:D36"/>
    <mergeCell ref="A37:I37"/>
    <mergeCell ref="A60:H61"/>
    <mergeCell ref="A62:D62"/>
    <mergeCell ref="A28:I28"/>
    <mergeCell ref="A49:I49"/>
    <mergeCell ref="A17:I17"/>
    <mergeCell ref="A137:D137"/>
    <mergeCell ref="A120:H121"/>
    <mergeCell ref="C43:I43"/>
    <mergeCell ref="C44:I44"/>
    <mergeCell ref="A80:H80"/>
    <mergeCell ref="A95:H95"/>
    <mergeCell ref="A7:I8"/>
    <mergeCell ref="A39:H40"/>
    <mergeCell ref="A41:D41"/>
    <mergeCell ref="A63:I63"/>
    <mergeCell ref="A50:H51"/>
    <mergeCell ref="A52:D52"/>
    <mergeCell ref="A53:I53"/>
    <mergeCell ref="A55:H56"/>
    <mergeCell ref="A57:D57"/>
    <mergeCell ref="A58:I58"/>
    <mergeCell ref="A9:H10"/>
    <mergeCell ref="A11:D11"/>
    <mergeCell ref="A22:I22"/>
    <mergeCell ref="A19:H20"/>
    <mergeCell ref="A21:D21"/>
    <mergeCell ref="C42:I42"/>
    <mergeCell ref="A212:I212"/>
    <mergeCell ref="A48:I48"/>
    <mergeCell ref="A24:H25"/>
    <mergeCell ref="A26:D26"/>
    <mergeCell ref="A27:I27"/>
    <mergeCell ref="A147:D147"/>
    <mergeCell ref="A148:I148"/>
    <mergeCell ref="A47:H47"/>
    <mergeCell ref="A45:H46"/>
    <mergeCell ref="A142:D142"/>
    <mergeCell ref="A100:H101"/>
    <mergeCell ref="A143:I143"/>
    <mergeCell ref="A115:H116"/>
    <mergeCell ref="A110:H111"/>
    <mergeCell ref="A105:H106"/>
    <mergeCell ref="A167:D167"/>
    <mergeCell ref="A183:I183"/>
    <mergeCell ref="A172:D172"/>
    <mergeCell ref="A173:I173"/>
    <mergeCell ref="A177:D177"/>
    <mergeCell ref="A168:I168"/>
    <mergeCell ref="B4:C4"/>
    <mergeCell ref="F4:G4"/>
    <mergeCell ref="A202:D202"/>
    <mergeCell ref="A203:I203"/>
    <mergeCell ref="A207:D207"/>
    <mergeCell ref="A178:I178"/>
    <mergeCell ref="A152:D152"/>
    <mergeCell ref="A153:I153"/>
    <mergeCell ref="A14:H15"/>
    <mergeCell ref="A16:D16"/>
    <mergeCell ref="A29:H30"/>
    <mergeCell ref="A31:D31"/>
    <mergeCell ref="A32:I32"/>
    <mergeCell ref="A197:I197"/>
    <mergeCell ref="A192:D192"/>
    <mergeCell ref="A193:I193"/>
    <mergeCell ref="A248:I248"/>
    <mergeCell ref="A232:I232"/>
    <mergeCell ref="A233:I233"/>
    <mergeCell ref="A237:D237"/>
    <mergeCell ref="A238:I238"/>
    <mergeCell ref="A242:D242"/>
    <mergeCell ref="A243:I243"/>
    <mergeCell ref="A247:I247"/>
    <mergeCell ref="A228:I228"/>
    <mergeCell ref="A208:I208"/>
    <mergeCell ref="A213:I213"/>
    <mergeCell ref="A198:I198"/>
    <mergeCell ref="A157:D157"/>
    <mergeCell ref="A158:I158"/>
    <mergeCell ref="A217:D217"/>
    <mergeCell ref="A218:I218"/>
    <mergeCell ref="A222:D222"/>
    <mergeCell ref="A223:I223"/>
    <mergeCell ref="A227:D227"/>
    <mergeCell ref="A187:D187"/>
    <mergeCell ref="A188:I188"/>
    <mergeCell ref="A163:I163"/>
    <mergeCell ref="A162:D162"/>
    <mergeCell ref="A182:D182"/>
  </mergeCells>
  <pageMargins left="0" right="0" top="0" bottom="0" header="0" footer="0"/>
  <pageSetup scale="92"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67585" r:id="rId4" name="Check Box 1">
              <controlPr defaultSize="0" autoFill="0" autoLine="0" autoPict="0">
                <anchor moveWithCells="1">
                  <from>
                    <xdr:col>0</xdr:col>
                    <xdr:colOff>88900</xdr:colOff>
                    <xdr:row>41</xdr:row>
                    <xdr:rowOff>114300</xdr:rowOff>
                  </from>
                  <to>
                    <xdr:col>0</xdr:col>
                    <xdr:colOff>393700</xdr:colOff>
                    <xdr:row>41</xdr:row>
                    <xdr:rowOff>336550</xdr:rowOff>
                  </to>
                </anchor>
              </controlPr>
            </control>
          </mc:Choice>
        </mc:AlternateContent>
        <mc:AlternateContent xmlns:mc="http://schemas.openxmlformats.org/markup-compatibility/2006">
          <mc:Choice Requires="x14">
            <control shapeId="67586" r:id="rId5" name="Check Box 2">
              <controlPr defaultSize="0" autoFill="0" autoLine="0" autoPict="0">
                <anchor moveWithCells="1">
                  <from>
                    <xdr:col>0</xdr:col>
                    <xdr:colOff>88900</xdr:colOff>
                    <xdr:row>42</xdr:row>
                    <xdr:rowOff>114300</xdr:rowOff>
                  </from>
                  <to>
                    <xdr:col>0</xdr:col>
                    <xdr:colOff>393700</xdr:colOff>
                    <xdr:row>42</xdr:row>
                    <xdr:rowOff>336550</xdr:rowOff>
                  </to>
                </anchor>
              </controlPr>
            </control>
          </mc:Choice>
        </mc:AlternateContent>
        <mc:AlternateContent xmlns:mc="http://schemas.openxmlformats.org/markup-compatibility/2006">
          <mc:Choice Requires="x14">
            <control shapeId="67587" r:id="rId6" name="Check Box 3">
              <controlPr defaultSize="0" autoFill="0" autoLine="0" autoPict="0">
                <anchor moveWithCells="1">
                  <from>
                    <xdr:col>0</xdr:col>
                    <xdr:colOff>88900</xdr:colOff>
                    <xdr:row>43</xdr:row>
                    <xdr:rowOff>114300</xdr:rowOff>
                  </from>
                  <to>
                    <xdr:col>0</xdr:col>
                    <xdr:colOff>393700</xdr:colOff>
                    <xdr:row>43</xdr:row>
                    <xdr:rowOff>336550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D101"/>
  <sheetViews>
    <sheetView showGridLines="0" view="pageBreakPreview" topLeftCell="A71" zoomScale="142" zoomScaleNormal="100" zoomScaleSheetLayoutView="142" workbookViewId="0">
      <selection activeCell="B28" sqref="B28"/>
    </sheetView>
  </sheetViews>
  <sheetFormatPr defaultRowHeight="12.5"/>
  <cols>
    <col min="1" max="1" width="1.81640625" customWidth="1"/>
    <col min="2" max="2" width="107.54296875" style="474" customWidth="1"/>
  </cols>
  <sheetData>
    <row r="1" spans="1:2" ht="18">
      <c r="A1" s="870" t="s">
        <v>77</v>
      </c>
      <c r="B1" s="870"/>
    </row>
    <row r="2" spans="1:2" ht="14">
      <c r="A2" s="473" t="s">
        <v>78</v>
      </c>
    </row>
    <row r="3" spans="1:2" ht="38.25" customHeight="1"/>
    <row r="4" spans="1:2" ht="14">
      <c r="A4" s="471" t="s">
        <v>79</v>
      </c>
    </row>
    <row r="5" spans="1:2" s="133" customFormat="1" ht="13">
      <c r="A5" s="475" t="s">
        <v>80</v>
      </c>
      <c r="B5" s="838"/>
    </row>
    <row r="6" spans="1:2" s="133" customFormat="1" ht="13">
      <c r="A6" s="839"/>
      <c r="B6" s="839" t="s">
        <v>81</v>
      </c>
    </row>
    <row r="7" spans="1:2" s="133" customFormat="1" ht="13">
      <c r="A7" s="839"/>
      <c r="B7" s="839" t="s">
        <v>82</v>
      </c>
    </row>
    <row r="8" spans="1:2" s="133" customFormat="1" ht="13">
      <c r="A8" s="839"/>
      <c r="B8" s="839" t="s">
        <v>83</v>
      </c>
    </row>
    <row r="9" spans="1:2" s="133" customFormat="1" ht="27.75" customHeight="1">
      <c r="A9" s="875" t="s">
        <v>84</v>
      </c>
      <c r="B9" s="876"/>
    </row>
    <row r="10" spans="1:2" s="133" customFormat="1" ht="13">
      <c r="A10" s="835"/>
      <c r="B10" s="840"/>
    </row>
    <row r="11" spans="1:2" s="476" customFormat="1" ht="41.25" customHeight="1">
      <c r="A11" s="877" t="s">
        <v>85</v>
      </c>
      <c r="B11" s="877"/>
    </row>
    <row r="12" spans="1:2" s="476" customFormat="1" ht="13">
      <c r="A12" s="841"/>
      <c r="B12" s="841"/>
    </row>
    <row r="13" spans="1:2" s="133" customFormat="1" ht="13">
      <c r="A13" s="512" t="s">
        <v>86</v>
      </c>
      <c r="B13" s="513"/>
    </row>
    <row r="14" spans="1:2" s="133" customFormat="1" ht="11.25" customHeight="1">
      <c r="A14" s="839"/>
      <c r="B14" s="838"/>
    </row>
    <row r="15" spans="1:2" ht="14">
      <c r="A15" s="471" t="s">
        <v>87</v>
      </c>
    </row>
    <row r="16" spans="1:2" s="133" customFormat="1" ht="15.75" customHeight="1">
      <c r="A16" s="875" t="s">
        <v>88</v>
      </c>
      <c r="B16" s="875"/>
    </row>
    <row r="17" spans="1:3" ht="14">
      <c r="A17" s="471"/>
    </row>
    <row r="18" spans="1:3" ht="14">
      <c r="A18" s="471" t="s">
        <v>89</v>
      </c>
    </row>
    <row r="19" spans="1:3" ht="13">
      <c r="A19" s="875" t="s">
        <v>90</v>
      </c>
      <c r="B19" s="875"/>
      <c r="C19" s="835"/>
    </row>
    <row r="20" spans="1:3" s="133" customFormat="1" ht="43.15" customHeight="1">
      <c r="A20" s="872" t="s">
        <v>91</v>
      </c>
      <c r="B20" s="878"/>
      <c r="C20" s="839"/>
    </row>
    <row r="21" spans="1:3" s="133" customFormat="1" ht="26.25" customHeight="1">
      <c r="A21" s="838"/>
      <c r="B21" s="474" t="s">
        <v>92</v>
      </c>
      <c r="C21" s="839"/>
    </row>
    <row r="22" spans="1:3" s="133" customFormat="1" ht="14">
      <c r="A22" s="477"/>
      <c r="B22" s="838" t="s">
        <v>93</v>
      </c>
      <c r="C22" s="839"/>
    </row>
    <row r="23" spans="1:3" s="133" customFormat="1" ht="25.5" customHeight="1">
      <c r="A23" s="840"/>
      <c r="B23" s="838" t="s">
        <v>94</v>
      </c>
      <c r="C23" s="839"/>
    </row>
    <row r="24" spans="1:3" s="133" customFormat="1" ht="16.899999999999999" customHeight="1">
      <c r="A24" s="477"/>
      <c r="B24" s="838" t="s">
        <v>95</v>
      </c>
      <c r="C24" s="839"/>
    </row>
    <row r="25" spans="1:3" s="133" customFormat="1" ht="14">
      <c r="A25" s="471" t="s">
        <v>96</v>
      </c>
      <c r="B25" s="838"/>
      <c r="C25" s="839"/>
    </row>
    <row r="26" spans="1:3" s="133" customFormat="1" ht="14.25" customHeight="1">
      <c r="A26" s="875" t="s">
        <v>97</v>
      </c>
      <c r="B26" s="875"/>
      <c r="C26" s="839"/>
    </row>
    <row r="27" spans="1:3" s="133" customFormat="1" ht="44.5" customHeight="1">
      <c r="A27" s="872" t="s">
        <v>98</v>
      </c>
      <c r="B27" s="878"/>
      <c r="C27" s="839"/>
    </row>
    <row r="28" spans="1:3" s="133" customFormat="1" ht="26">
      <c r="A28" s="471"/>
      <c r="B28" s="838" t="s">
        <v>99</v>
      </c>
      <c r="C28" s="839"/>
    </row>
    <row r="29" spans="1:3" s="133" customFormat="1" ht="26">
      <c r="A29" s="471"/>
      <c r="B29" s="838" t="s">
        <v>100</v>
      </c>
      <c r="C29" s="839"/>
    </row>
    <row r="30" spans="1:3" s="133" customFormat="1" ht="14">
      <c r="A30" s="471"/>
      <c r="B30" s="838" t="s">
        <v>101</v>
      </c>
      <c r="C30" s="839"/>
    </row>
    <row r="31" spans="1:3" s="472" customFormat="1" ht="9.75" customHeight="1"/>
    <row r="32" spans="1:3" s="133" customFormat="1" ht="14">
      <c r="A32" s="471" t="s">
        <v>102</v>
      </c>
      <c r="B32" s="838"/>
      <c r="C32" s="839"/>
    </row>
    <row r="33" spans="1:4" s="133" customFormat="1" ht="13">
      <c r="A33" s="839" t="s">
        <v>103</v>
      </c>
      <c r="B33" s="838"/>
      <c r="C33" s="839"/>
      <c r="D33" s="839"/>
    </row>
    <row r="34" spans="1:4" s="133" customFormat="1" ht="30.65" customHeight="1">
      <c r="A34" s="839"/>
      <c r="B34" s="838" t="s">
        <v>104</v>
      </c>
      <c r="C34" s="839"/>
      <c r="D34" s="839"/>
    </row>
    <row r="35" spans="1:4" s="133" customFormat="1" ht="26">
      <c r="A35" s="839"/>
      <c r="B35" s="838" t="s">
        <v>105</v>
      </c>
      <c r="C35" s="839"/>
      <c r="D35" s="839"/>
    </row>
    <row r="36" spans="1:4" s="133" customFormat="1" ht="13">
      <c r="A36" s="839"/>
      <c r="B36" s="838" t="s">
        <v>106</v>
      </c>
      <c r="C36" s="839"/>
      <c r="D36" s="839"/>
    </row>
    <row r="37" spans="1:4" s="133" customFormat="1" ht="13">
      <c r="A37" s="839"/>
      <c r="B37" s="838"/>
      <c r="C37" s="839"/>
      <c r="D37" s="839"/>
    </row>
    <row r="38" spans="1:4" s="133" customFormat="1" ht="38.25" customHeight="1">
      <c r="A38" s="871" t="s">
        <v>107</v>
      </c>
      <c r="B38" s="871"/>
      <c r="C38" s="839"/>
      <c r="D38" s="839"/>
    </row>
    <row r="39" spans="1:4" s="133" customFormat="1" ht="13">
      <c r="A39" s="839" t="s">
        <v>108</v>
      </c>
      <c r="B39" s="838"/>
      <c r="C39" s="839"/>
      <c r="D39" s="839"/>
    </row>
    <row r="40" spans="1:4" s="133" customFormat="1" ht="13">
      <c r="A40" s="839"/>
      <c r="B40" s="838" t="s">
        <v>109</v>
      </c>
      <c r="C40" s="839"/>
      <c r="D40" s="839"/>
    </row>
    <row r="41" spans="1:4" s="133" customFormat="1" ht="13">
      <c r="A41" s="839"/>
      <c r="B41" s="838" t="s">
        <v>110</v>
      </c>
      <c r="C41" s="839"/>
      <c r="D41" s="839"/>
    </row>
    <row r="42" spans="1:4" s="133" customFormat="1" ht="13">
      <c r="A42" s="839"/>
      <c r="B42" s="838"/>
      <c r="C42" s="839"/>
      <c r="D42" s="839"/>
    </row>
    <row r="43" spans="1:4" s="133" customFormat="1" ht="33" customHeight="1">
      <c r="A43" s="871" t="s">
        <v>111</v>
      </c>
      <c r="B43" s="871"/>
      <c r="C43" s="839"/>
      <c r="D43" s="511"/>
    </row>
    <row r="44" spans="1:4" s="133" customFormat="1" ht="14">
      <c r="A44" s="839" t="s">
        <v>112</v>
      </c>
      <c r="B44" s="836"/>
      <c r="C44" s="839"/>
      <c r="D44" s="510"/>
    </row>
    <row r="45" spans="1:4" s="133" customFormat="1" ht="69.75" customHeight="1">
      <c r="A45" s="839"/>
      <c r="B45" s="838" t="s">
        <v>113</v>
      </c>
      <c r="C45" s="839"/>
      <c r="D45" s="511"/>
    </row>
    <row r="46" spans="1:4" s="133" customFormat="1" ht="65">
      <c r="A46" s="839"/>
      <c r="B46" s="838" t="s">
        <v>114</v>
      </c>
      <c r="C46" s="839"/>
      <c r="D46" s="511"/>
    </row>
    <row r="47" spans="1:4" s="133" customFormat="1" ht="27" customHeight="1">
      <c r="A47" s="839"/>
      <c r="B47" s="838" t="s">
        <v>115</v>
      </c>
      <c r="C47" s="839"/>
      <c r="D47" s="511"/>
    </row>
    <row r="48" spans="1:4" s="133" customFormat="1" ht="30.75" customHeight="1">
      <c r="A48" s="839"/>
      <c r="B48" s="838" t="s">
        <v>116</v>
      </c>
      <c r="C48" s="839"/>
      <c r="D48" s="510"/>
    </row>
    <row r="49" spans="1:4" s="133" customFormat="1" ht="4.5" customHeight="1">
      <c r="A49" s="839"/>
      <c r="B49" s="838"/>
      <c r="C49" s="839"/>
      <c r="D49" s="511"/>
    </row>
    <row r="50" spans="1:4" s="133" customFormat="1" ht="33" customHeight="1">
      <c r="A50" s="871" t="s">
        <v>117</v>
      </c>
      <c r="B50" s="871"/>
      <c r="C50" s="839"/>
      <c r="D50" s="511"/>
    </row>
    <row r="51" spans="1:4" s="133" customFormat="1" ht="42" customHeight="1">
      <c r="A51" s="872" t="s">
        <v>118</v>
      </c>
      <c r="B51" s="872"/>
      <c r="C51" s="839"/>
      <c r="D51" s="839"/>
    </row>
    <row r="52" spans="1:4" s="133" customFormat="1" ht="13">
      <c r="A52" s="839"/>
      <c r="B52" s="838"/>
      <c r="C52" s="839"/>
      <c r="D52" s="839"/>
    </row>
    <row r="53" spans="1:4" s="133" customFormat="1" ht="14">
      <c r="A53" s="871" t="s">
        <v>119</v>
      </c>
      <c r="B53" s="871"/>
      <c r="C53" s="839"/>
      <c r="D53" s="839"/>
    </row>
    <row r="54" spans="1:4" s="133" customFormat="1" ht="19.5" customHeight="1">
      <c r="A54" s="873" t="s">
        <v>120</v>
      </c>
      <c r="B54" s="873"/>
      <c r="C54" s="839"/>
      <c r="D54" s="839"/>
    </row>
    <row r="55" spans="1:4" s="133" customFormat="1" ht="13">
      <c r="A55" s="839"/>
      <c r="B55" s="838"/>
      <c r="C55" s="839"/>
      <c r="D55" s="839"/>
    </row>
    <row r="56" spans="1:4" s="133" customFormat="1" ht="14">
      <c r="A56" s="871" t="s">
        <v>121</v>
      </c>
      <c r="B56" s="871"/>
      <c r="C56" s="839"/>
      <c r="D56" s="839"/>
    </row>
    <row r="57" spans="1:4" s="476" customFormat="1" ht="39" customHeight="1">
      <c r="A57" s="875" t="s">
        <v>122</v>
      </c>
      <c r="B57" s="875"/>
      <c r="C57" s="840"/>
      <c r="D57" s="840"/>
    </row>
    <row r="58" spans="1:4" s="133" customFormat="1" ht="13">
      <c r="A58" s="839"/>
      <c r="B58" s="838" t="s">
        <v>123</v>
      </c>
      <c r="C58" s="839"/>
      <c r="D58" s="839"/>
    </row>
    <row r="59" spans="1:4" s="133" customFormat="1" ht="13.5" customHeight="1">
      <c r="A59" s="839"/>
      <c r="B59" s="838"/>
      <c r="C59" s="839"/>
      <c r="D59" s="839"/>
    </row>
    <row r="60" spans="1:4" s="133" customFormat="1" ht="14">
      <c r="A60" s="871" t="s">
        <v>124</v>
      </c>
      <c r="B60" s="871"/>
      <c r="C60" s="839"/>
      <c r="D60" s="839"/>
    </row>
    <row r="61" spans="1:4" s="133" customFormat="1" ht="13">
      <c r="A61" s="839" t="s">
        <v>125</v>
      </c>
      <c r="B61" s="838"/>
      <c r="C61" s="839"/>
      <c r="D61" s="839"/>
    </row>
    <row r="62" spans="1:4" s="133" customFormat="1" ht="26">
      <c r="A62" s="839" t="s">
        <v>126</v>
      </c>
      <c r="B62" s="838" t="s">
        <v>127</v>
      </c>
      <c r="C62" s="839"/>
      <c r="D62" s="839"/>
    </row>
    <row r="63" spans="1:4" s="133" customFormat="1" ht="65">
      <c r="A63" s="839"/>
      <c r="B63" s="838" t="s">
        <v>128</v>
      </c>
      <c r="C63" s="839"/>
      <c r="D63" s="839"/>
    </row>
    <row r="64" spans="1:4" s="133" customFormat="1" ht="26.25" customHeight="1">
      <c r="A64" s="839"/>
      <c r="B64" s="838" t="s">
        <v>129</v>
      </c>
      <c r="C64" s="839"/>
      <c r="D64" s="839"/>
    </row>
    <row r="65" spans="1:2" s="133" customFormat="1" ht="13">
      <c r="A65" s="839"/>
      <c r="B65" s="838"/>
    </row>
    <row r="66" spans="1:2" s="133" customFormat="1" ht="13">
      <c r="A66" s="839"/>
      <c r="B66" s="838"/>
    </row>
    <row r="67" spans="1:2" s="133" customFormat="1" ht="13">
      <c r="A67" s="839"/>
      <c r="B67" s="838"/>
    </row>
    <row r="68" spans="1:2" s="133" customFormat="1" ht="14">
      <c r="A68" s="871" t="s">
        <v>130</v>
      </c>
      <c r="B68" s="871"/>
    </row>
    <row r="69" spans="1:2" s="133" customFormat="1" ht="38.25" customHeight="1">
      <c r="A69" s="872" t="s">
        <v>131</v>
      </c>
      <c r="B69" s="872"/>
    </row>
    <row r="70" spans="1:2" s="133" customFormat="1" ht="13">
      <c r="A70" s="838"/>
      <c r="B70" s="838"/>
    </row>
    <row r="71" spans="1:2" s="133" customFormat="1" ht="13">
      <c r="A71" s="872" t="s">
        <v>132</v>
      </c>
      <c r="B71" s="872"/>
    </row>
    <row r="72" spans="1:2" s="133" customFormat="1" ht="37.5" customHeight="1">
      <c r="A72" s="838"/>
      <c r="B72" s="838"/>
    </row>
    <row r="73" spans="1:2" s="133" customFormat="1" ht="14">
      <c r="A73" s="871" t="s">
        <v>133</v>
      </c>
      <c r="B73" s="871"/>
    </row>
    <row r="74" spans="1:2" s="133" customFormat="1" ht="44.25" customHeight="1">
      <c r="A74" s="874" t="s">
        <v>134</v>
      </c>
      <c r="B74" s="874"/>
    </row>
    <row r="75" spans="1:2" s="133" customFormat="1" ht="14">
      <c r="A75" s="836"/>
      <c r="B75" s="836"/>
    </row>
    <row r="76" spans="1:2" s="133" customFormat="1" ht="42" customHeight="1">
      <c r="A76" s="874" t="s">
        <v>135</v>
      </c>
      <c r="B76" s="874"/>
    </row>
    <row r="77" spans="1:2" s="133" customFormat="1" ht="14">
      <c r="A77" s="836"/>
      <c r="B77" s="836"/>
    </row>
    <row r="78" spans="1:2" s="133" customFormat="1" ht="14">
      <c r="A78" s="871" t="s">
        <v>136</v>
      </c>
      <c r="B78" s="871"/>
    </row>
    <row r="79" spans="1:2" s="133" customFormat="1" ht="31.5" customHeight="1">
      <c r="A79" s="874" t="s">
        <v>137</v>
      </c>
      <c r="B79" s="874"/>
    </row>
    <row r="80" spans="1:2" s="133" customFormat="1" ht="14">
      <c r="A80" s="836"/>
      <c r="B80" s="836"/>
    </row>
    <row r="81" spans="1:2" s="133" customFormat="1" ht="14">
      <c r="A81" s="871" t="s">
        <v>138</v>
      </c>
      <c r="B81" s="871"/>
    </row>
    <row r="82" spans="1:2" ht="40.15" customHeight="1">
      <c r="A82" s="868" t="s">
        <v>139</v>
      </c>
      <c r="B82" s="868"/>
    </row>
    <row r="83" spans="1:2" ht="13">
      <c r="A83" s="869" t="s">
        <v>140</v>
      </c>
      <c r="B83" s="869"/>
    </row>
    <row r="84" spans="1:2">
      <c r="A84" s="837"/>
      <c r="B84"/>
    </row>
    <row r="85" spans="1:2">
      <c r="A85" s="837"/>
      <c r="B85"/>
    </row>
    <row r="86" spans="1:2">
      <c r="A86" s="837"/>
      <c r="B86"/>
    </row>
    <row r="87" spans="1:2">
      <c r="A87" s="837"/>
      <c r="B87"/>
    </row>
    <row r="88" spans="1:2">
      <c r="A88" s="837"/>
      <c r="B88"/>
    </row>
    <row r="89" spans="1:2">
      <c r="A89" s="837"/>
      <c r="B89"/>
    </row>
    <row r="90" spans="1:2">
      <c r="A90" s="837"/>
      <c r="B90"/>
    </row>
    <row r="91" spans="1:2">
      <c r="A91" s="837"/>
      <c r="B91"/>
    </row>
    <row r="92" spans="1:2">
      <c r="A92" s="837"/>
      <c r="B92"/>
    </row>
    <row r="93" spans="1:2">
      <c r="A93" s="837"/>
      <c r="B93"/>
    </row>
    <row r="94" spans="1:2">
      <c r="A94" s="837"/>
      <c r="B94"/>
    </row>
    <row r="95" spans="1:2">
      <c r="A95" s="837"/>
      <c r="B95"/>
    </row>
    <row r="96" spans="1:2">
      <c r="A96" s="837"/>
      <c r="B96"/>
    </row>
    <row r="97" spans="1:2">
      <c r="A97" s="837"/>
      <c r="B97"/>
    </row>
    <row r="98" spans="1:2">
      <c r="A98" s="837"/>
      <c r="B98"/>
    </row>
    <row r="99" spans="1:2">
      <c r="A99" s="837"/>
      <c r="B99"/>
    </row>
    <row r="100" spans="1:2">
      <c r="A100" s="837"/>
      <c r="B100"/>
    </row>
    <row r="101" spans="1:2">
      <c r="A101" s="837"/>
    </row>
  </sheetData>
  <sheetProtection formatCells="0" formatColumns="0" formatRows="0" insertColumns="0" insertRows="0"/>
  <mergeCells count="28">
    <mergeCell ref="A19:B19"/>
    <mergeCell ref="A26:B26"/>
    <mergeCell ref="A81:B81"/>
    <mergeCell ref="A68:B68"/>
    <mergeCell ref="A73:B73"/>
    <mergeCell ref="A43:B43"/>
    <mergeCell ref="A50:B50"/>
    <mergeCell ref="A53:B53"/>
    <mergeCell ref="A56:B56"/>
    <mergeCell ref="A60:B60"/>
    <mergeCell ref="A79:B79"/>
    <mergeCell ref="A57:B57"/>
    <mergeCell ref="A82:B82"/>
    <mergeCell ref="A83:B83"/>
    <mergeCell ref="A1:B1"/>
    <mergeCell ref="A78:B78"/>
    <mergeCell ref="A51:B51"/>
    <mergeCell ref="A54:B54"/>
    <mergeCell ref="A71:B71"/>
    <mergeCell ref="A76:B76"/>
    <mergeCell ref="A69:B69"/>
    <mergeCell ref="A74:B74"/>
    <mergeCell ref="A9:B9"/>
    <mergeCell ref="A11:B11"/>
    <mergeCell ref="A16:B16"/>
    <mergeCell ref="A20:B20"/>
    <mergeCell ref="A27:B27"/>
    <mergeCell ref="A38:B38"/>
  </mergeCells>
  <pageMargins left="0" right="0" top="0.25" bottom="0" header="0" footer="0"/>
  <pageSetup scale="90" orientation="portrait" blackAndWhite="1" r:id="rId1"/>
  <rowBreaks count="1" manualBreakCount="1">
    <brk id="37"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D25EC-1AAE-4C25-97D5-C52BAB3F243C}">
  <sheetPr codeName="Sheet16"/>
  <dimension ref="A1:F58"/>
  <sheetViews>
    <sheetView showGridLines="0" topLeftCell="A47" workbookViewId="0">
      <selection activeCell="E19" sqref="E19"/>
    </sheetView>
  </sheetViews>
  <sheetFormatPr defaultRowHeight="12.5"/>
  <cols>
    <col min="1" max="1" width="44" customWidth="1"/>
    <col min="2" max="2" width="38" customWidth="1"/>
    <col min="3" max="3" width="34" customWidth="1"/>
    <col min="4" max="4" width="32" customWidth="1"/>
    <col min="5" max="5" width="28" customWidth="1"/>
    <col min="6" max="6" width="0.81640625" customWidth="1"/>
  </cols>
  <sheetData>
    <row r="1" spans="1:6" ht="18.75" customHeight="1">
      <c r="A1" s="879" t="s">
        <v>141</v>
      </c>
      <c r="B1" s="879"/>
      <c r="C1" s="879"/>
      <c r="D1" s="879"/>
      <c r="E1" s="677"/>
      <c r="F1" s="677"/>
    </row>
    <row r="2" spans="1:6" ht="19" thickBot="1">
      <c r="A2" s="668"/>
    </row>
    <row r="3" spans="1:6" ht="16" thickTop="1">
      <c r="A3" s="673" t="s">
        <v>142</v>
      </c>
      <c r="B3" s="673" t="s">
        <v>143</v>
      </c>
      <c r="C3" s="673" t="s">
        <v>144</v>
      </c>
      <c r="D3" s="673" t="s">
        <v>145</v>
      </c>
    </row>
    <row r="4" spans="1:6" ht="14.5">
      <c r="A4" s="674" t="s">
        <v>146</v>
      </c>
      <c r="B4" s="674" t="s">
        <v>147</v>
      </c>
      <c r="C4" s="674" t="s">
        <v>148</v>
      </c>
      <c r="D4" s="674" t="s">
        <v>7</v>
      </c>
    </row>
    <row r="5" spans="1:6" ht="14.5">
      <c r="A5" s="674" t="s">
        <v>149</v>
      </c>
      <c r="B5" s="674" t="s">
        <v>150</v>
      </c>
      <c r="C5" s="674" t="s">
        <v>151</v>
      </c>
      <c r="D5" s="674" t="s">
        <v>11</v>
      </c>
    </row>
    <row r="6" spans="1:6" ht="14.5">
      <c r="A6" s="674" t="s">
        <v>152</v>
      </c>
      <c r="B6" s="674" t="s">
        <v>153</v>
      </c>
      <c r="C6" s="674" t="s">
        <v>154</v>
      </c>
      <c r="D6" s="674" t="s">
        <v>15</v>
      </c>
    </row>
    <row r="7" spans="1:6" ht="14.5">
      <c r="A7" s="674" t="s">
        <v>155</v>
      </c>
      <c r="B7" s="674" t="s">
        <v>156</v>
      </c>
      <c r="C7" s="674" t="s">
        <v>157</v>
      </c>
      <c r="D7" s="674" t="s">
        <v>19</v>
      </c>
    </row>
    <row r="8" spans="1:6" ht="14.5">
      <c r="A8" s="674" t="s">
        <v>158</v>
      </c>
      <c r="B8" s="674" t="s">
        <v>159</v>
      </c>
      <c r="C8" s="674" t="s">
        <v>160</v>
      </c>
      <c r="D8" s="674" t="s">
        <v>161</v>
      </c>
    </row>
    <row r="9" spans="1:6" ht="29.5" thickBot="1">
      <c r="A9" s="674" t="s">
        <v>162</v>
      </c>
      <c r="B9" s="674" t="s">
        <v>163</v>
      </c>
      <c r="C9" s="674" t="s">
        <v>164</v>
      </c>
      <c r="D9" s="676" t="s">
        <v>27</v>
      </c>
    </row>
    <row r="10" spans="1:6" ht="15" thickTop="1">
      <c r="A10" s="674" t="s">
        <v>165</v>
      </c>
      <c r="B10" s="674" t="s">
        <v>166</v>
      </c>
      <c r="C10" s="674" t="s">
        <v>167</v>
      </c>
      <c r="D10" s="780"/>
    </row>
    <row r="11" spans="1:6" ht="14.5">
      <c r="A11" s="674" t="s">
        <v>168</v>
      </c>
      <c r="B11" s="674" t="s">
        <v>169</v>
      </c>
      <c r="C11" s="674" t="s">
        <v>170</v>
      </c>
      <c r="D11" s="780"/>
    </row>
    <row r="12" spans="1:6" ht="15" thickBot="1">
      <c r="A12" s="674" t="s">
        <v>171</v>
      </c>
      <c r="B12" s="676" t="s">
        <v>172</v>
      </c>
      <c r="C12" s="674" t="s">
        <v>173</v>
      </c>
      <c r="D12" s="780"/>
    </row>
    <row r="13" spans="1:6" ht="15" thickTop="1">
      <c r="A13" s="674" t="s">
        <v>174</v>
      </c>
      <c r="B13" s="781"/>
      <c r="C13" s="674" t="s">
        <v>175</v>
      </c>
      <c r="D13" s="780"/>
    </row>
    <row r="14" spans="1:6" ht="14.5">
      <c r="A14" s="674" t="s">
        <v>176</v>
      </c>
      <c r="B14" s="781"/>
      <c r="C14" s="674" t="s">
        <v>177</v>
      </c>
      <c r="D14" s="781"/>
    </row>
    <row r="15" spans="1:6" ht="14.5">
      <c r="A15" s="674" t="s">
        <v>178</v>
      </c>
      <c r="B15" s="781"/>
      <c r="C15" s="674" t="s">
        <v>179</v>
      </c>
      <c r="D15" s="780"/>
    </row>
    <row r="16" spans="1:6" ht="14.5">
      <c r="A16" s="674" t="s">
        <v>180</v>
      </c>
      <c r="B16" s="781"/>
      <c r="C16" s="674" t="s">
        <v>181</v>
      </c>
      <c r="D16" s="780"/>
    </row>
    <row r="17" spans="1:5" ht="14.5">
      <c r="A17" s="674" t="s">
        <v>182</v>
      </c>
      <c r="B17" s="781"/>
      <c r="C17" s="674" t="s">
        <v>183</v>
      </c>
      <c r="D17" s="780"/>
    </row>
    <row r="18" spans="1:5" ht="14.5">
      <c r="A18" s="674" t="s">
        <v>45</v>
      </c>
      <c r="B18" s="781"/>
      <c r="C18" s="674" t="s">
        <v>184</v>
      </c>
      <c r="D18" s="782"/>
      <c r="E18" s="780"/>
    </row>
    <row r="19" spans="1:5" ht="14.5">
      <c r="A19" s="674" t="s">
        <v>47</v>
      </c>
      <c r="B19" s="781"/>
      <c r="C19" s="674" t="s">
        <v>185</v>
      </c>
      <c r="D19" s="782"/>
      <c r="E19" s="780"/>
    </row>
    <row r="20" spans="1:5" ht="14.5">
      <c r="A20" s="674" t="s">
        <v>186</v>
      </c>
      <c r="B20" s="781"/>
      <c r="C20" s="674" t="s">
        <v>187</v>
      </c>
      <c r="D20" s="782"/>
      <c r="E20" s="780"/>
    </row>
    <row r="21" spans="1:5" ht="14.5">
      <c r="A21" s="675" t="s">
        <v>188</v>
      </c>
      <c r="B21" s="781"/>
      <c r="C21" s="674" t="s">
        <v>169</v>
      </c>
      <c r="D21" s="782"/>
      <c r="E21" s="780"/>
    </row>
    <row r="22" spans="1:5" ht="15" thickBot="1">
      <c r="A22" s="674" t="s">
        <v>189</v>
      </c>
      <c r="B22" s="781"/>
      <c r="C22" s="676" t="s">
        <v>172</v>
      </c>
      <c r="D22" s="782"/>
      <c r="E22" s="780"/>
    </row>
    <row r="23" spans="1:5" ht="15" thickTop="1">
      <c r="A23" s="674" t="s">
        <v>190</v>
      </c>
      <c r="B23" s="781"/>
      <c r="C23" s="781"/>
      <c r="D23" s="782"/>
      <c r="E23" s="780"/>
    </row>
    <row r="24" spans="1:5" ht="14.5">
      <c r="A24" s="674" t="s">
        <v>191</v>
      </c>
      <c r="B24" s="781"/>
      <c r="C24" s="781"/>
      <c r="D24" s="782"/>
      <c r="E24" s="780"/>
    </row>
    <row r="25" spans="1:5" ht="14.5">
      <c r="A25" s="674" t="s">
        <v>192</v>
      </c>
      <c r="B25" s="781"/>
      <c r="C25" s="781"/>
      <c r="D25" s="782"/>
      <c r="E25" s="780"/>
    </row>
    <row r="26" spans="1:5" ht="14.5">
      <c r="A26" s="674" t="s">
        <v>193</v>
      </c>
      <c r="B26" s="781"/>
      <c r="C26" s="781"/>
      <c r="D26" s="782"/>
      <c r="E26" s="780"/>
    </row>
    <row r="27" spans="1:5" ht="14.5">
      <c r="A27" s="674" t="s">
        <v>194</v>
      </c>
      <c r="B27" s="781"/>
      <c r="C27" s="781"/>
      <c r="D27" s="782"/>
      <c r="E27" s="780"/>
    </row>
    <row r="28" spans="1:5" ht="14.5">
      <c r="A28" s="674" t="s">
        <v>195</v>
      </c>
      <c r="B28" s="781"/>
      <c r="C28" s="781"/>
      <c r="D28" s="782"/>
      <c r="E28" s="780"/>
    </row>
    <row r="29" spans="1:5" ht="14.5">
      <c r="A29" s="674" t="s">
        <v>196</v>
      </c>
      <c r="B29" s="781"/>
      <c r="C29" s="781"/>
      <c r="D29" s="782"/>
      <c r="E29" s="780"/>
    </row>
    <row r="30" spans="1:5" ht="14.5">
      <c r="A30" s="674" t="s">
        <v>60</v>
      </c>
      <c r="B30" s="781"/>
      <c r="C30" s="781"/>
      <c r="D30" s="782"/>
      <c r="E30" s="780"/>
    </row>
    <row r="31" spans="1:5" ht="14.5">
      <c r="A31" s="674" t="s">
        <v>61</v>
      </c>
      <c r="B31" s="781"/>
      <c r="C31" s="781"/>
      <c r="D31" s="782"/>
      <c r="E31" s="780"/>
    </row>
    <row r="32" spans="1:5" ht="29">
      <c r="A32" s="674" t="s">
        <v>197</v>
      </c>
      <c r="B32" s="781"/>
      <c r="C32" s="781"/>
      <c r="D32" s="782"/>
      <c r="E32" s="780"/>
    </row>
    <row r="33" spans="1:5" ht="14.5">
      <c r="A33" s="674" t="s">
        <v>198</v>
      </c>
      <c r="B33" s="781"/>
      <c r="C33" s="781"/>
      <c r="D33" s="782"/>
      <c r="E33" s="780"/>
    </row>
    <row r="34" spans="1:5" ht="14.5">
      <c r="A34" s="674" t="s">
        <v>199</v>
      </c>
      <c r="B34" s="781"/>
      <c r="C34" s="781"/>
      <c r="D34" s="782"/>
      <c r="E34" s="780"/>
    </row>
    <row r="35" spans="1:5" ht="14.5">
      <c r="A35" s="674" t="s">
        <v>200</v>
      </c>
      <c r="B35" s="781"/>
      <c r="C35" s="781"/>
      <c r="D35" s="782"/>
      <c r="E35" s="780"/>
    </row>
    <row r="36" spans="1:5" ht="14.5">
      <c r="A36" s="674" t="s">
        <v>201</v>
      </c>
      <c r="B36" s="781"/>
      <c r="C36" s="781"/>
      <c r="D36" s="782"/>
      <c r="E36" s="780"/>
    </row>
    <row r="37" spans="1:5" ht="14.5">
      <c r="A37" s="674" t="s">
        <v>202</v>
      </c>
      <c r="B37" s="781"/>
      <c r="C37" s="781"/>
      <c r="D37" s="782"/>
      <c r="E37" s="780"/>
    </row>
    <row r="38" spans="1:5" ht="14.5">
      <c r="A38" s="674" t="s">
        <v>203</v>
      </c>
      <c r="B38" s="781"/>
      <c r="C38" s="781"/>
      <c r="D38" s="782"/>
      <c r="E38" s="780"/>
    </row>
    <row r="39" spans="1:5" ht="14.5">
      <c r="A39" s="674" t="s">
        <v>204</v>
      </c>
      <c r="B39" s="781"/>
      <c r="C39" s="781"/>
      <c r="D39" s="782"/>
      <c r="E39" s="780"/>
    </row>
    <row r="40" spans="1:5" ht="29">
      <c r="A40" s="674" t="s">
        <v>205</v>
      </c>
      <c r="B40" s="781"/>
      <c r="C40" s="781"/>
      <c r="D40" s="782"/>
      <c r="E40" s="780"/>
    </row>
    <row r="41" spans="1:5" ht="14.5">
      <c r="A41" s="674" t="s">
        <v>206</v>
      </c>
      <c r="B41" s="781"/>
      <c r="C41" s="781"/>
      <c r="D41" s="782"/>
      <c r="E41" s="780"/>
    </row>
    <row r="42" spans="1:5" ht="14.5">
      <c r="A42" s="674" t="s">
        <v>207</v>
      </c>
      <c r="B42" s="781"/>
      <c r="C42" s="781"/>
      <c r="D42" s="782"/>
      <c r="E42" s="780"/>
    </row>
    <row r="43" spans="1:5" ht="29">
      <c r="A43" s="674" t="s">
        <v>208</v>
      </c>
      <c r="B43" s="781"/>
      <c r="C43" s="781"/>
      <c r="D43" s="782"/>
      <c r="E43" s="780"/>
    </row>
    <row r="44" spans="1:5" ht="14.5">
      <c r="A44" s="674" t="s">
        <v>209</v>
      </c>
      <c r="B44" s="781"/>
      <c r="C44" s="781"/>
      <c r="D44" s="782"/>
      <c r="E44" s="780"/>
    </row>
    <row r="45" spans="1:5" ht="14.5">
      <c r="A45" s="674" t="s">
        <v>75</v>
      </c>
      <c r="B45" s="781"/>
      <c r="C45" s="781"/>
      <c r="D45" s="782"/>
      <c r="E45" s="780"/>
    </row>
    <row r="46" spans="1:5" ht="14.5">
      <c r="A46" s="674" t="s">
        <v>210</v>
      </c>
      <c r="B46" s="781"/>
      <c r="C46" s="781"/>
      <c r="D46" s="782"/>
      <c r="E46" s="780"/>
    </row>
    <row r="47" spans="1:5" ht="14.5">
      <c r="A47" s="674"/>
      <c r="B47" s="781"/>
      <c r="C47" s="781"/>
      <c r="D47" s="782"/>
      <c r="E47" s="780"/>
    </row>
    <row r="48" spans="1:5" ht="15" thickBot="1">
      <c r="A48" s="676"/>
      <c r="B48" s="781"/>
      <c r="C48" s="781"/>
      <c r="D48" s="782"/>
      <c r="E48" s="780"/>
    </row>
    <row r="49" spans="1:5" ht="16" thickTop="1">
      <c r="A49" s="669"/>
    </row>
    <row r="50" spans="1:5" ht="15.5">
      <c r="A50" s="670" t="s">
        <v>211</v>
      </c>
    </row>
    <row r="51" spans="1:5" ht="14.5" thickBot="1">
      <c r="A51" s="671"/>
    </row>
    <row r="52" spans="1:5" ht="15" thickTop="1">
      <c r="A52" s="678" t="s">
        <v>212</v>
      </c>
      <c r="B52" s="679" t="s">
        <v>213</v>
      </c>
      <c r="C52" s="679" t="s">
        <v>214</v>
      </c>
      <c r="D52" s="679" t="s">
        <v>215</v>
      </c>
      <c r="E52" s="680" t="s">
        <v>216</v>
      </c>
    </row>
    <row r="53" spans="1:5" ht="15" thickBot="1">
      <c r="A53" s="681" t="s">
        <v>217</v>
      </c>
      <c r="B53" s="682" t="s">
        <v>218</v>
      </c>
      <c r="C53" s="682" t="s">
        <v>217</v>
      </c>
      <c r="D53" s="682" t="s">
        <v>217</v>
      </c>
      <c r="E53" s="683" t="s">
        <v>217</v>
      </c>
    </row>
    <row r="54" spans="1:5" ht="15" thickTop="1">
      <c r="A54" s="684" t="s">
        <v>219</v>
      </c>
      <c r="B54" s="685" t="s">
        <v>220</v>
      </c>
      <c r="C54" s="685" t="s">
        <v>5</v>
      </c>
      <c r="D54" s="685" t="s">
        <v>42</v>
      </c>
      <c r="E54" s="686" t="s">
        <v>27</v>
      </c>
    </row>
    <row r="55" spans="1:5" ht="14.5">
      <c r="A55" s="687" t="s">
        <v>221</v>
      </c>
      <c r="B55" s="688" t="s">
        <v>222</v>
      </c>
      <c r="C55" s="688" t="s">
        <v>27</v>
      </c>
      <c r="D55" s="688" t="s">
        <v>223</v>
      </c>
      <c r="E55" s="689" t="s">
        <v>27</v>
      </c>
    </row>
    <row r="56" spans="1:5" ht="14.5">
      <c r="A56" s="687" t="s">
        <v>224</v>
      </c>
      <c r="B56" s="688" t="s">
        <v>225</v>
      </c>
      <c r="C56" s="688" t="s">
        <v>25</v>
      </c>
      <c r="D56" s="688" t="s">
        <v>46</v>
      </c>
      <c r="E56" s="689" t="s">
        <v>7</v>
      </c>
    </row>
    <row r="57" spans="1:5" ht="15" thickBot="1">
      <c r="A57" s="690" t="s">
        <v>226</v>
      </c>
      <c r="B57" s="691" t="s">
        <v>227</v>
      </c>
      <c r="C57" s="691" t="s">
        <v>17</v>
      </c>
      <c r="D57" s="691" t="s">
        <v>27</v>
      </c>
      <c r="E57" s="692" t="s">
        <v>11</v>
      </c>
    </row>
    <row r="58" spans="1:5" ht="14.5" thickTop="1">
      <c r="A58" s="672"/>
    </row>
  </sheetData>
  <sheetProtection algorithmName="SHA-512" hashValue="fY/8/LJZFEPJgmuQ9od4oQqGx7OTN4KK5Bk8N7HOtKeUnPUXqafG++G2kX4/nPkDKksVdMRcg/lTVCzQhuffAg==" saltValue="zrXA+Kb3IM/OJna6ZWC4IA==" spinCount="100000" sheet="1" objects="1" scenarios="1"/>
  <mergeCells count="1">
    <mergeCell ref="A1:D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pageSetUpPr fitToPage="1"/>
  </sheetPr>
  <dimension ref="A1:AC177"/>
  <sheetViews>
    <sheetView workbookViewId="0">
      <selection activeCell="AB15" sqref="AB15"/>
    </sheetView>
  </sheetViews>
  <sheetFormatPr defaultColWidth="9.1796875" defaultRowHeight="12.5"/>
  <cols>
    <col min="1" max="1" width="1.54296875" style="53" customWidth="1"/>
    <col min="2" max="2" width="2.81640625" style="53" customWidth="1"/>
    <col min="3" max="5" width="9.1796875" style="53"/>
    <col min="6" max="6" width="2.81640625" style="53" customWidth="1"/>
    <col min="7" max="7" width="9.1796875" style="53"/>
    <col min="8" max="8" width="2.54296875" style="53" customWidth="1"/>
    <col min="9" max="9" width="17.54296875" style="53" customWidth="1"/>
    <col min="10" max="10" width="8.453125" style="53" customWidth="1"/>
    <col min="11" max="11" width="9.1796875" style="53"/>
    <col min="12" max="12" width="3.1796875" style="53" customWidth="1"/>
    <col min="13" max="13" width="9.1796875" style="53"/>
    <col min="14" max="14" width="3.1796875" style="53" customWidth="1"/>
    <col min="15" max="17" width="9.1796875" style="53"/>
    <col min="18" max="18" width="7.7265625" style="53" customWidth="1"/>
    <col min="19" max="19" width="2" style="53" customWidth="1"/>
    <col min="20" max="21" width="9.1796875" style="53"/>
    <col min="22" max="22" width="7" style="53" bestFit="1" customWidth="1"/>
    <col min="23" max="16384" width="9.1796875" style="53"/>
  </cols>
  <sheetData>
    <row r="1" spans="1:29">
      <c r="A1" s="55"/>
      <c r="B1" s="56"/>
      <c r="C1" s="56"/>
      <c r="D1" s="56"/>
      <c r="E1" s="56"/>
      <c r="F1" s="56"/>
      <c r="G1" s="56"/>
      <c r="H1" s="56"/>
      <c r="I1" s="56"/>
      <c r="J1" s="56"/>
      <c r="K1" s="56"/>
      <c r="L1" s="56"/>
      <c r="M1" s="56"/>
      <c r="N1" s="56"/>
      <c r="O1" s="56"/>
      <c r="P1" s="56"/>
      <c r="Q1" s="56"/>
      <c r="R1" s="56"/>
      <c r="S1" s="57"/>
      <c r="T1" s="54"/>
      <c r="U1" s="54"/>
      <c r="V1" s="54"/>
      <c r="W1" s="54"/>
      <c r="X1" s="54"/>
      <c r="Y1" s="54"/>
      <c r="Z1" s="54"/>
      <c r="AA1" s="54"/>
      <c r="AB1" s="54"/>
      <c r="AC1" s="54"/>
    </row>
    <row r="2" spans="1:29" s="59" customFormat="1" ht="13">
      <c r="A2" s="913" t="s">
        <v>228</v>
      </c>
      <c r="B2" s="914"/>
      <c r="C2" s="914"/>
      <c r="D2" s="914"/>
      <c r="E2" s="914"/>
      <c r="F2" s="914"/>
      <c r="G2" s="914"/>
      <c r="H2" s="914"/>
      <c r="I2" s="914"/>
      <c r="J2" s="914"/>
      <c r="K2" s="914"/>
      <c r="L2" s="914"/>
      <c r="M2" s="914"/>
      <c r="N2" s="914"/>
      <c r="O2" s="914"/>
      <c r="P2" s="914"/>
      <c r="Q2" s="914"/>
      <c r="R2" s="914"/>
      <c r="S2" s="915"/>
      <c r="T2" s="58"/>
      <c r="U2" s="58"/>
      <c r="V2" s="58"/>
      <c r="W2" s="58"/>
      <c r="X2" s="58"/>
      <c r="Y2" s="58"/>
      <c r="Z2" s="58"/>
      <c r="AA2" s="58"/>
      <c r="AB2" s="58"/>
      <c r="AC2" s="58"/>
    </row>
    <row r="3" spans="1:29" s="59" customFormat="1" ht="13">
      <c r="A3" s="913" t="s">
        <v>229</v>
      </c>
      <c r="B3" s="914"/>
      <c r="C3" s="914"/>
      <c r="D3" s="914"/>
      <c r="E3" s="914"/>
      <c r="F3" s="914"/>
      <c r="G3" s="914"/>
      <c r="H3" s="914"/>
      <c r="I3" s="914"/>
      <c r="J3" s="914"/>
      <c r="K3" s="914"/>
      <c r="L3" s="914"/>
      <c r="M3" s="914"/>
      <c r="N3" s="914"/>
      <c r="O3" s="914"/>
      <c r="P3" s="914"/>
      <c r="Q3" s="914"/>
      <c r="R3" s="914"/>
      <c r="S3" s="915"/>
      <c r="T3" s="58"/>
      <c r="U3" s="58"/>
      <c r="V3" s="58"/>
      <c r="W3" s="58"/>
      <c r="X3" s="58"/>
      <c r="Y3" s="58"/>
      <c r="Z3" s="58"/>
      <c r="AA3" s="58"/>
      <c r="AB3" s="58"/>
      <c r="AC3" s="58"/>
    </row>
    <row r="4" spans="1:29">
      <c r="A4" s="79"/>
      <c r="S4" s="61"/>
      <c r="T4" s="54"/>
      <c r="U4" s="54"/>
      <c r="V4" s="54"/>
      <c r="W4" s="54"/>
      <c r="X4" s="54"/>
      <c r="Y4" s="54"/>
      <c r="Z4" s="54"/>
      <c r="AA4" s="54"/>
      <c r="AB4" s="54"/>
      <c r="AC4" s="54"/>
    </row>
    <row r="5" spans="1:29" ht="13">
      <c r="A5" s="913" t="s">
        <v>230</v>
      </c>
      <c r="B5" s="914"/>
      <c r="C5" s="914"/>
      <c r="D5" s="914"/>
      <c r="E5" s="914"/>
      <c r="F5" s="914"/>
      <c r="G5" s="914"/>
      <c r="H5" s="914"/>
      <c r="I5" s="914"/>
      <c r="J5" s="914"/>
      <c r="K5" s="914"/>
      <c r="L5" s="914"/>
      <c r="M5" s="914"/>
      <c r="N5" s="914"/>
      <c r="O5" s="914"/>
      <c r="P5" s="914"/>
      <c r="Q5" s="914"/>
      <c r="R5" s="914"/>
      <c r="S5" s="915"/>
      <c r="T5" s="54"/>
      <c r="U5" s="54"/>
      <c r="V5" s="54"/>
      <c r="W5" s="54"/>
      <c r="X5" s="54"/>
      <c r="Y5" s="54"/>
      <c r="Z5" s="54"/>
      <c r="AA5" s="54"/>
      <c r="AB5" s="54"/>
      <c r="AC5" s="54"/>
    </row>
    <row r="6" spans="1:29" ht="13">
      <c r="A6" s="913" t="s">
        <v>231</v>
      </c>
      <c r="B6" s="914"/>
      <c r="C6" s="914"/>
      <c r="D6" s="914"/>
      <c r="E6" s="914"/>
      <c r="F6" s="914"/>
      <c r="G6" s="914"/>
      <c r="H6" s="914"/>
      <c r="I6" s="914"/>
      <c r="J6" s="914"/>
      <c r="K6" s="914"/>
      <c r="L6" s="914"/>
      <c r="M6" s="914"/>
      <c r="N6" s="914"/>
      <c r="O6" s="914"/>
      <c r="P6" s="914"/>
      <c r="Q6" s="914"/>
      <c r="R6" s="914"/>
      <c r="S6" s="915"/>
      <c r="T6" s="54"/>
      <c r="U6" s="54"/>
      <c r="V6" s="54"/>
      <c r="W6" s="54"/>
      <c r="X6" s="54"/>
      <c r="Y6" s="54"/>
      <c r="Z6" s="54"/>
      <c r="AA6" s="54"/>
      <c r="AB6" s="54"/>
      <c r="AC6" s="54"/>
    </row>
    <row r="7" spans="1:29" ht="13">
      <c r="A7" s="916" t="s">
        <v>232</v>
      </c>
      <c r="B7" s="917"/>
      <c r="C7" s="917"/>
      <c r="D7" s="917"/>
      <c r="E7" s="917"/>
      <c r="F7" s="917"/>
      <c r="G7" s="917"/>
      <c r="H7" s="917"/>
      <c r="I7" s="917"/>
      <c r="J7" s="917"/>
      <c r="K7" s="917"/>
      <c r="L7" s="917"/>
      <c r="M7" s="917"/>
      <c r="N7" s="917"/>
      <c r="O7" s="917"/>
      <c r="P7" s="917"/>
      <c r="Q7" s="917"/>
      <c r="R7" s="917"/>
      <c r="S7" s="918"/>
      <c r="T7" s="54"/>
      <c r="U7" s="54"/>
      <c r="V7" s="54"/>
      <c r="W7" s="54"/>
      <c r="X7" s="54"/>
      <c r="Y7" s="54"/>
      <c r="Z7" s="54"/>
      <c r="AA7" s="54"/>
      <c r="AB7" s="54"/>
      <c r="AC7" s="54"/>
    </row>
    <row r="8" spans="1:29">
      <c r="A8" s="60"/>
      <c r="S8" s="61"/>
      <c r="T8" s="54"/>
      <c r="U8" s="54"/>
      <c r="V8" s="54"/>
      <c r="W8" s="54"/>
      <c r="X8" s="54"/>
      <c r="Y8" s="54"/>
      <c r="Z8" s="54"/>
      <c r="AA8" s="54"/>
      <c r="AB8" s="54"/>
      <c r="AC8" s="54"/>
    </row>
    <row r="9" spans="1:29">
      <c r="A9" s="60"/>
      <c r="B9" s="62"/>
      <c r="C9" s="63"/>
      <c r="D9" s="63"/>
      <c r="E9" s="63"/>
      <c r="F9" s="63"/>
      <c r="G9" s="63"/>
      <c r="H9" s="63"/>
      <c r="I9" s="63"/>
      <c r="J9" s="63"/>
      <c r="K9" s="63"/>
      <c r="L9" s="63"/>
      <c r="M9" s="63"/>
      <c r="N9" s="63"/>
      <c r="O9" s="63"/>
      <c r="P9" s="63"/>
      <c r="Q9" s="63"/>
      <c r="R9" s="64"/>
      <c r="S9" s="61"/>
      <c r="T9" s="54"/>
      <c r="U9" s="54"/>
      <c r="V9" s="54"/>
      <c r="W9" s="54"/>
      <c r="X9" s="54"/>
      <c r="Y9" s="54"/>
      <c r="Z9" s="54"/>
      <c r="AA9" s="54"/>
      <c r="AB9" s="54"/>
      <c r="AC9" s="54"/>
    </row>
    <row r="10" spans="1:29">
      <c r="A10" s="60"/>
      <c r="B10" s="65" t="s">
        <v>233</v>
      </c>
      <c r="E10" s="880">
        <f>+'Budget Summ Amt'!D6</f>
        <v>0</v>
      </c>
      <c r="F10" s="880"/>
      <c r="G10" s="880"/>
      <c r="H10" s="880"/>
      <c r="I10" s="880"/>
      <c r="J10" s="880"/>
      <c r="K10" s="880"/>
      <c r="L10" s="53" t="s">
        <v>234</v>
      </c>
      <c r="P10" s="911">
        <f>+'Budget Summ Amt'!L6</f>
        <v>0</v>
      </c>
      <c r="Q10" s="882"/>
      <c r="R10" s="912"/>
      <c r="S10" s="61"/>
      <c r="T10" s="54"/>
      <c r="U10" s="54"/>
      <c r="V10" s="54"/>
      <c r="W10" s="54"/>
      <c r="X10" s="54"/>
      <c r="Y10" s="54"/>
      <c r="Z10" s="54"/>
      <c r="AA10" s="54"/>
      <c r="AB10" s="54"/>
      <c r="AC10" s="54"/>
    </row>
    <row r="11" spans="1:29">
      <c r="A11" s="60"/>
      <c r="B11" s="65" t="s">
        <v>235</v>
      </c>
      <c r="E11" s="903"/>
      <c r="F11" s="903"/>
      <c r="G11" s="903"/>
      <c r="H11" s="903"/>
      <c r="I11" s="903"/>
      <c r="J11" s="903"/>
      <c r="K11" s="903"/>
      <c r="L11" s="53" t="s">
        <v>236</v>
      </c>
      <c r="P11" s="909">
        <f>+'Budget Summ Amt'!I6</f>
        <v>0</v>
      </c>
      <c r="Q11" s="909"/>
      <c r="R11" s="910"/>
      <c r="S11" s="61"/>
      <c r="T11" s="54"/>
      <c r="U11" s="54"/>
      <c r="V11" s="54"/>
      <c r="W11" s="54"/>
      <c r="X11" s="54"/>
      <c r="Y11" s="54"/>
      <c r="Z11" s="54"/>
      <c r="AA11" s="54"/>
      <c r="AB11" s="54"/>
      <c r="AC11" s="54"/>
    </row>
    <row r="12" spans="1:29">
      <c r="A12" s="60"/>
      <c r="B12" s="65"/>
      <c r="E12" s="903"/>
      <c r="F12" s="903"/>
      <c r="G12" s="903"/>
      <c r="H12" s="903"/>
      <c r="I12" s="903"/>
      <c r="J12" s="903"/>
      <c r="K12" s="903"/>
      <c r="N12" s="904"/>
      <c r="O12" s="904"/>
      <c r="Q12" s="905"/>
      <c r="R12" s="906"/>
      <c r="S12" s="61"/>
      <c r="T12" s="54"/>
      <c r="U12" s="54"/>
      <c r="V12" s="54"/>
      <c r="W12" s="54"/>
      <c r="X12" s="54"/>
      <c r="Y12" s="54"/>
      <c r="Z12" s="54"/>
      <c r="AA12" s="54"/>
      <c r="AB12" s="54"/>
      <c r="AC12" s="54"/>
    </row>
    <row r="13" spans="1:29">
      <c r="A13" s="60"/>
      <c r="B13" s="65" t="s">
        <v>237</v>
      </c>
      <c r="E13" s="903"/>
      <c r="F13" s="903"/>
      <c r="G13" s="903"/>
      <c r="H13" s="903"/>
      <c r="I13" s="903"/>
      <c r="J13" s="903"/>
      <c r="K13" s="903"/>
      <c r="L13" s="53" t="s">
        <v>238</v>
      </c>
      <c r="P13" s="907"/>
      <c r="Q13" s="907"/>
      <c r="R13" s="908"/>
      <c r="S13" s="61"/>
      <c r="T13" s="54"/>
      <c r="U13" s="54"/>
      <c r="V13" s="54"/>
      <c r="W13" s="54"/>
      <c r="X13" s="54"/>
      <c r="Y13" s="54"/>
      <c r="Z13" s="54"/>
      <c r="AA13" s="54"/>
      <c r="AB13" s="54"/>
      <c r="AC13" s="54"/>
    </row>
    <row r="14" spans="1:29">
      <c r="A14" s="60"/>
      <c r="B14" s="65" t="s">
        <v>239</v>
      </c>
      <c r="E14" s="886"/>
      <c r="F14" s="886"/>
      <c r="G14" s="886"/>
      <c r="H14" s="886"/>
      <c r="I14" s="886"/>
      <c r="J14" s="886"/>
      <c r="K14" s="886"/>
      <c r="L14" s="53" t="s">
        <v>240</v>
      </c>
      <c r="P14" s="887"/>
      <c r="Q14" s="887"/>
      <c r="R14" s="888"/>
      <c r="S14" s="61"/>
      <c r="T14" s="54"/>
      <c r="U14" s="54"/>
      <c r="V14" s="54"/>
      <c r="W14" s="54"/>
      <c r="X14" s="54"/>
      <c r="Y14" s="54"/>
      <c r="Z14" s="54"/>
      <c r="AA14" s="54"/>
      <c r="AB14" s="54"/>
      <c r="AC14" s="54"/>
    </row>
    <row r="15" spans="1:29">
      <c r="A15" s="60"/>
      <c r="B15" s="67"/>
      <c r="C15" s="68"/>
      <c r="D15" s="68"/>
      <c r="E15" s="889" t="s">
        <v>241</v>
      </c>
      <c r="F15" s="889"/>
      <c r="G15" s="889"/>
      <c r="H15" s="889"/>
      <c r="I15" s="889"/>
      <c r="J15" s="889"/>
      <c r="K15" s="68"/>
      <c r="L15" s="68"/>
      <c r="M15" s="68"/>
      <c r="N15" s="68"/>
      <c r="O15" s="68"/>
      <c r="P15" s="68"/>
      <c r="Q15" s="68"/>
      <c r="R15" s="69"/>
      <c r="S15" s="61"/>
      <c r="T15" s="54"/>
      <c r="U15" s="54"/>
      <c r="V15" s="54"/>
      <c r="W15" s="54"/>
      <c r="X15" s="54"/>
      <c r="Y15" s="54"/>
      <c r="Z15" s="54"/>
      <c r="AA15" s="54"/>
      <c r="AB15" s="54"/>
      <c r="AC15" s="54"/>
    </row>
    <row r="16" spans="1:29" ht="7.5" customHeight="1">
      <c r="A16" s="60"/>
      <c r="S16" s="61"/>
      <c r="T16" s="54"/>
      <c r="U16" s="54"/>
      <c r="V16" s="54"/>
      <c r="W16" s="54"/>
      <c r="X16" s="54"/>
      <c r="Y16" s="54"/>
      <c r="Z16" s="54"/>
      <c r="AA16" s="54"/>
      <c r="AB16" s="54"/>
      <c r="AC16" s="54"/>
    </row>
    <row r="17" spans="1:29" ht="18.75" customHeight="1">
      <c r="A17" s="60"/>
      <c r="B17" s="53" t="s">
        <v>242</v>
      </c>
      <c r="H17" s="70"/>
      <c r="N17" s="70" t="s">
        <v>243</v>
      </c>
      <c r="S17" s="61"/>
      <c r="T17" s="54"/>
      <c r="U17" s="54"/>
      <c r="V17" s="54"/>
      <c r="W17" s="54"/>
      <c r="X17" s="54"/>
      <c r="Y17" s="54"/>
      <c r="Z17" s="54"/>
      <c r="AA17" s="54"/>
      <c r="AB17" s="54"/>
      <c r="AC17" s="54"/>
    </row>
    <row r="18" spans="1:29" ht="18.75" customHeight="1">
      <c r="A18" s="60"/>
      <c r="B18" s="53" t="s">
        <v>244</v>
      </c>
      <c r="G18" s="890"/>
      <c r="H18" s="890"/>
      <c r="I18" s="890"/>
      <c r="J18" s="890"/>
      <c r="K18" s="890"/>
      <c r="L18" s="890"/>
      <c r="S18" s="61"/>
      <c r="T18" s="54"/>
      <c r="U18" s="54"/>
      <c r="V18" s="54"/>
      <c r="W18" s="54"/>
      <c r="X18" s="54"/>
      <c r="Y18" s="54"/>
      <c r="Z18" s="54"/>
      <c r="AA18" s="54"/>
      <c r="AB18" s="54"/>
      <c r="AC18" s="54"/>
    </row>
    <row r="19" spans="1:29">
      <c r="A19" s="60"/>
      <c r="S19" s="61"/>
      <c r="T19" s="54"/>
      <c r="U19" s="54"/>
      <c r="V19" s="54"/>
      <c r="W19" s="54"/>
      <c r="X19" s="54"/>
      <c r="Y19" s="54"/>
      <c r="Z19" s="54"/>
      <c r="AA19" s="54"/>
      <c r="AB19" s="54"/>
      <c r="AC19" s="54"/>
    </row>
    <row r="20" spans="1:29">
      <c r="A20" s="60"/>
      <c r="B20" s="71" t="s">
        <v>245</v>
      </c>
      <c r="C20" s="63"/>
      <c r="D20" s="63"/>
      <c r="E20" s="63"/>
      <c r="F20" s="63"/>
      <c r="G20" s="63"/>
      <c r="H20" s="63"/>
      <c r="I20" s="63"/>
      <c r="J20" s="63"/>
      <c r="K20" s="63"/>
      <c r="L20" s="63"/>
      <c r="M20" s="63"/>
      <c r="N20" s="63"/>
      <c r="O20" s="63"/>
      <c r="P20" s="63"/>
      <c r="Q20" s="63"/>
      <c r="R20" s="64"/>
      <c r="S20" s="61"/>
      <c r="T20" s="54"/>
      <c r="U20" s="54"/>
      <c r="V20" s="54"/>
      <c r="W20" s="54"/>
      <c r="X20" s="54"/>
      <c r="Y20" s="54"/>
      <c r="Z20" s="54"/>
      <c r="AA20" s="54"/>
      <c r="AB20" s="54"/>
      <c r="AC20" s="54"/>
    </row>
    <row r="21" spans="1:29">
      <c r="A21" s="60"/>
      <c r="B21" s="891"/>
      <c r="C21" s="892"/>
      <c r="D21" s="892"/>
      <c r="E21" s="892"/>
      <c r="F21" s="892"/>
      <c r="G21" s="892"/>
      <c r="H21" s="892"/>
      <c r="I21" s="892"/>
      <c r="J21" s="892"/>
      <c r="K21" s="892"/>
      <c r="L21" s="892"/>
      <c r="M21" s="892"/>
      <c r="N21" s="892"/>
      <c r="O21" s="892"/>
      <c r="P21" s="892"/>
      <c r="Q21" s="892"/>
      <c r="R21" s="893"/>
      <c r="S21" s="61"/>
      <c r="T21" s="54"/>
      <c r="U21" s="54"/>
      <c r="V21" s="54"/>
      <c r="W21" s="54"/>
      <c r="X21" s="54"/>
      <c r="Y21" s="54"/>
      <c r="Z21" s="54"/>
      <c r="AA21" s="54"/>
      <c r="AB21" s="54"/>
      <c r="AC21" s="54"/>
    </row>
    <row r="22" spans="1:29" ht="40.5" customHeight="1">
      <c r="A22" s="60"/>
      <c r="B22" s="891"/>
      <c r="C22" s="892"/>
      <c r="D22" s="892"/>
      <c r="E22" s="892"/>
      <c r="F22" s="892"/>
      <c r="G22" s="892"/>
      <c r="H22" s="892"/>
      <c r="I22" s="892"/>
      <c r="J22" s="892"/>
      <c r="K22" s="892"/>
      <c r="L22" s="892"/>
      <c r="M22" s="892"/>
      <c r="N22" s="892"/>
      <c r="O22" s="892"/>
      <c r="P22" s="892"/>
      <c r="Q22" s="892"/>
      <c r="R22" s="893"/>
      <c r="S22" s="61"/>
      <c r="T22" s="54"/>
      <c r="U22" s="54"/>
      <c r="V22" s="54"/>
      <c r="W22" s="54"/>
      <c r="X22" s="54"/>
      <c r="Y22" s="54"/>
      <c r="Z22" s="54"/>
      <c r="AA22" s="54"/>
      <c r="AB22" s="54"/>
      <c r="AC22" s="54"/>
    </row>
    <row r="23" spans="1:29">
      <c r="A23" s="60"/>
      <c r="B23" s="891"/>
      <c r="C23" s="892"/>
      <c r="D23" s="892"/>
      <c r="E23" s="892"/>
      <c r="F23" s="892"/>
      <c r="G23" s="892"/>
      <c r="H23" s="892"/>
      <c r="I23" s="892"/>
      <c r="J23" s="892"/>
      <c r="K23" s="892"/>
      <c r="L23" s="892"/>
      <c r="M23" s="892"/>
      <c r="N23" s="892"/>
      <c r="O23" s="892"/>
      <c r="P23" s="892"/>
      <c r="Q23" s="892"/>
      <c r="R23" s="893"/>
      <c r="S23" s="61"/>
      <c r="T23" s="54"/>
      <c r="U23" s="54"/>
      <c r="V23" s="54"/>
      <c r="W23" s="54"/>
      <c r="X23" s="54"/>
      <c r="Y23" s="54"/>
      <c r="Z23" s="54"/>
      <c r="AA23" s="54"/>
      <c r="AB23" s="54"/>
      <c r="AC23" s="54"/>
    </row>
    <row r="24" spans="1:29" ht="42.75" customHeight="1">
      <c r="A24" s="60"/>
      <c r="B24" s="894"/>
      <c r="C24" s="895"/>
      <c r="D24" s="895"/>
      <c r="E24" s="895"/>
      <c r="F24" s="895"/>
      <c r="G24" s="895"/>
      <c r="H24" s="895"/>
      <c r="I24" s="895"/>
      <c r="J24" s="895"/>
      <c r="K24" s="895"/>
      <c r="L24" s="895"/>
      <c r="M24" s="895"/>
      <c r="N24" s="895"/>
      <c r="O24" s="895"/>
      <c r="P24" s="895"/>
      <c r="Q24" s="895"/>
      <c r="R24" s="896"/>
      <c r="S24" s="61"/>
      <c r="T24" s="54"/>
      <c r="U24" s="54"/>
      <c r="V24" s="54"/>
      <c r="W24" s="54"/>
      <c r="X24" s="54"/>
      <c r="Y24" s="54"/>
      <c r="Z24" s="54"/>
      <c r="AA24" s="54"/>
      <c r="AB24" s="54"/>
      <c r="AC24" s="54"/>
    </row>
    <row r="25" spans="1:29">
      <c r="A25" s="60"/>
      <c r="B25" s="72" t="s">
        <v>246</v>
      </c>
      <c r="C25" s="73"/>
      <c r="D25" s="73"/>
      <c r="E25" s="73"/>
      <c r="F25" s="73"/>
      <c r="G25" s="73"/>
      <c r="R25" s="66"/>
      <c r="S25" s="61"/>
      <c r="T25" s="54"/>
      <c r="U25" s="54"/>
      <c r="V25" s="54"/>
      <c r="W25" s="54"/>
      <c r="X25" s="54"/>
      <c r="Y25" s="54"/>
      <c r="Z25" s="54"/>
      <c r="AA25" s="54"/>
      <c r="AB25" s="54"/>
      <c r="AC25" s="54"/>
    </row>
    <row r="26" spans="1:29">
      <c r="A26" s="60"/>
      <c r="B26" s="891"/>
      <c r="C26" s="892"/>
      <c r="D26" s="892"/>
      <c r="E26" s="892"/>
      <c r="F26" s="892"/>
      <c r="G26" s="892"/>
      <c r="H26" s="892"/>
      <c r="I26" s="892"/>
      <c r="J26" s="892"/>
      <c r="K26" s="892"/>
      <c r="L26" s="892"/>
      <c r="M26" s="892"/>
      <c r="N26" s="892"/>
      <c r="O26" s="892"/>
      <c r="P26" s="892"/>
      <c r="Q26" s="892"/>
      <c r="R26" s="893"/>
      <c r="S26" s="61"/>
      <c r="T26" s="54"/>
      <c r="U26" s="54"/>
      <c r="V26" s="54"/>
      <c r="W26" s="54"/>
      <c r="X26" s="54"/>
      <c r="Y26" s="54"/>
      <c r="Z26" s="54"/>
      <c r="AA26" s="54"/>
      <c r="AB26" s="54"/>
      <c r="AC26" s="54"/>
    </row>
    <row r="27" spans="1:29" ht="42" customHeight="1">
      <c r="A27" s="60"/>
      <c r="B27" s="891"/>
      <c r="C27" s="892"/>
      <c r="D27" s="892"/>
      <c r="E27" s="892"/>
      <c r="F27" s="892"/>
      <c r="G27" s="892"/>
      <c r="H27" s="892"/>
      <c r="I27" s="892"/>
      <c r="J27" s="892"/>
      <c r="K27" s="892"/>
      <c r="L27" s="892"/>
      <c r="M27" s="892"/>
      <c r="N27" s="892"/>
      <c r="O27" s="892"/>
      <c r="P27" s="892"/>
      <c r="Q27" s="892"/>
      <c r="R27" s="893"/>
      <c r="S27" s="61"/>
      <c r="T27" s="54"/>
      <c r="U27" s="54"/>
      <c r="V27" s="54"/>
      <c r="W27" s="54"/>
      <c r="X27" s="54"/>
      <c r="Y27" s="54"/>
      <c r="Z27" s="54"/>
      <c r="AA27" s="54"/>
      <c r="AB27" s="54"/>
      <c r="AC27" s="54"/>
    </row>
    <row r="28" spans="1:29">
      <c r="A28" s="60"/>
      <c r="B28" s="891"/>
      <c r="C28" s="892"/>
      <c r="D28" s="892"/>
      <c r="E28" s="892"/>
      <c r="F28" s="892"/>
      <c r="G28" s="892"/>
      <c r="H28" s="892"/>
      <c r="I28" s="892"/>
      <c r="J28" s="892"/>
      <c r="K28" s="892"/>
      <c r="L28" s="892"/>
      <c r="M28" s="892"/>
      <c r="N28" s="892"/>
      <c r="O28" s="892"/>
      <c r="P28" s="892"/>
      <c r="Q28" s="892"/>
      <c r="R28" s="893"/>
      <c r="S28" s="61"/>
      <c r="T28" s="54"/>
      <c r="U28" s="54"/>
      <c r="V28" s="54"/>
      <c r="W28" s="54"/>
      <c r="X28" s="54"/>
      <c r="Y28" s="54"/>
      <c r="Z28" s="54"/>
      <c r="AA28" s="54"/>
      <c r="AB28" s="54"/>
      <c r="AC28" s="54"/>
    </row>
    <row r="29" spans="1:29" ht="53.25" customHeight="1">
      <c r="A29" s="60"/>
      <c r="B29" s="897"/>
      <c r="C29" s="898"/>
      <c r="D29" s="898"/>
      <c r="E29" s="898"/>
      <c r="F29" s="898"/>
      <c r="G29" s="898"/>
      <c r="H29" s="898"/>
      <c r="I29" s="898"/>
      <c r="J29" s="898"/>
      <c r="K29" s="898"/>
      <c r="L29" s="898"/>
      <c r="M29" s="898"/>
      <c r="N29" s="898"/>
      <c r="O29" s="898"/>
      <c r="P29" s="898"/>
      <c r="Q29" s="898"/>
      <c r="R29" s="899"/>
      <c r="S29" s="61"/>
      <c r="T29" s="54"/>
      <c r="U29" s="54"/>
      <c r="V29" s="54"/>
      <c r="W29" s="54"/>
      <c r="X29" s="54"/>
      <c r="Y29" s="54"/>
      <c r="Z29" s="54"/>
      <c r="AA29" s="54"/>
      <c r="AB29" s="54"/>
      <c r="AC29" s="54"/>
    </row>
    <row r="30" spans="1:29">
      <c r="A30" s="60"/>
      <c r="B30" s="665" t="s">
        <v>247</v>
      </c>
      <c r="S30" s="61"/>
      <c r="T30" s="54"/>
      <c r="U30" s="54"/>
      <c r="V30" s="54"/>
      <c r="W30" s="54"/>
      <c r="X30" s="54"/>
      <c r="Y30" s="54"/>
      <c r="Z30" s="54"/>
      <c r="AA30" s="54"/>
      <c r="AB30" s="54"/>
      <c r="AC30" s="54"/>
    </row>
    <row r="31" spans="1:29">
      <c r="A31" s="60"/>
      <c r="S31" s="61"/>
      <c r="T31" s="54"/>
      <c r="U31" s="54"/>
      <c r="V31" s="54"/>
      <c r="W31" s="54"/>
      <c r="X31" s="54"/>
      <c r="Y31" s="54"/>
      <c r="Z31" s="54"/>
      <c r="AA31" s="54"/>
      <c r="AB31" s="54"/>
      <c r="AC31" s="54"/>
    </row>
    <row r="32" spans="1:29">
      <c r="A32" s="60"/>
      <c r="B32" s="882"/>
      <c r="C32" s="882"/>
      <c r="D32" s="882"/>
      <c r="E32" s="882"/>
      <c r="F32" s="882"/>
      <c r="G32" s="882"/>
      <c r="H32" s="882"/>
      <c r="I32" s="882"/>
      <c r="K32" s="883"/>
      <c r="L32" s="883"/>
      <c r="M32" s="883"/>
      <c r="N32" s="883"/>
      <c r="O32" s="883"/>
      <c r="P32" s="883"/>
      <c r="S32" s="61"/>
      <c r="T32" s="54"/>
      <c r="U32" s="54"/>
      <c r="V32" s="54"/>
      <c r="W32" s="54"/>
      <c r="X32" s="54"/>
      <c r="Y32" s="54"/>
      <c r="Z32" s="54"/>
      <c r="AA32" s="54"/>
      <c r="AB32" s="54"/>
      <c r="AC32" s="54"/>
    </row>
    <row r="33" spans="1:29">
      <c r="A33" s="60"/>
      <c r="B33" s="900" t="s">
        <v>248</v>
      </c>
      <c r="C33" s="900"/>
      <c r="D33" s="900"/>
      <c r="E33" s="900"/>
      <c r="F33" s="900"/>
      <c r="G33" s="900"/>
      <c r="H33" s="900"/>
      <c r="I33" s="900"/>
      <c r="J33" s="844"/>
      <c r="K33" s="901" t="s">
        <v>249</v>
      </c>
      <c r="L33" s="901"/>
      <c r="M33" s="901"/>
      <c r="N33" s="901"/>
      <c r="O33" s="901"/>
      <c r="P33" s="901"/>
      <c r="S33" s="61"/>
      <c r="T33" s="54"/>
      <c r="U33" s="54"/>
      <c r="V33" s="54"/>
      <c r="W33" s="54"/>
      <c r="X33" s="54"/>
      <c r="Y33" s="54"/>
      <c r="Z33" s="54"/>
      <c r="AA33" s="54"/>
      <c r="AB33" s="54"/>
      <c r="AC33" s="54"/>
    </row>
    <row r="34" spans="1:29">
      <c r="A34" s="60"/>
      <c r="B34" s="902"/>
      <c r="C34" s="902"/>
      <c r="D34" s="902"/>
      <c r="E34" s="902"/>
      <c r="F34" s="902"/>
      <c r="G34" s="902"/>
      <c r="H34" s="902"/>
      <c r="I34" s="902"/>
      <c r="J34" s="845"/>
      <c r="S34" s="61"/>
      <c r="T34" s="54"/>
      <c r="U34" s="54"/>
      <c r="V34" s="54"/>
      <c r="W34" s="54"/>
      <c r="X34" s="54"/>
      <c r="Y34" s="54"/>
      <c r="Z34" s="54"/>
      <c r="AA34" s="54"/>
      <c r="AB34" s="54"/>
      <c r="AC34" s="54"/>
    </row>
    <row r="35" spans="1:29">
      <c r="A35" s="60"/>
      <c r="S35" s="61"/>
      <c r="T35" s="54"/>
      <c r="U35" s="54"/>
      <c r="V35" s="54"/>
      <c r="W35" s="54"/>
      <c r="X35" s="54"/>
      <c r="Y35" s="54"/>
      <c r="Z35" s="54"/>
      <c r="AA35" s="54"/>
      <c r="AB35" s="54"/>
      <c r="AC35" s="54"/>
    </row>
    <row r="36" spans="1:29" ht="13" thickBot="1">
      <c r="A36" s="74"/>
      <c r="B36" s="75"/>
      <c r="C36" s="75"/>
      <c r="D36" s="75"/>
      <c r="E36" s="75"/>
      <c r="F36" s="75"/>
      <c r="G36" s="75"/>
      <c r="H36" s="75"/>
      <c r="I36" s="75"/>
      <c r="J36" s="75"/>
      <c r="K36" s="75"/>
      <c r="L36" s="75"/>
      <c r="M36" s="75"/>
      <c r="N36" s="75"/>
      <c r="O36" s="75"/>
      <c r="P36" s="75"/>
      <c r="Q36" s="75"/>
      <c r="R36" s="75"/>
      <c r="S36" s="76"/>
      <c r="T36" s="54"/>
      <c r="U36" s="54"/>
      <c r="V36" s="54"/>
      <c r="W36" s="54"/>
      <c r="X36" s="54"/>
      <c r="Y36" s="54"/>
      <c r="Z36" s="54"/>
      <c r="AA36" s="54"/>
      <c r="AB36" s="54"/>
      <c r="AC36" s="54"/>
    </row>
    <row r="37" spans="1:29" ht="13">
      <c r="A37" s="77"/>
      <c r="B37" s="885" t="s">
        <v>250</v>
      </c>
      <c r="C37" s="885"/>
      <c r="D37" s="885"/>
      <c r="E37" s="885"/>
      <c r="F37" s="885"/>
      <c r="G37" s="885"/>
      <c r="H37" s="885"/>
      <c r="I37" s="885"/>
      <c r="J37" s="885"/>
      <c r="K37" s="885"/>
      <c r="L37" s="885"/>
      <c r="M37" s="885"/>
      <c r="N37" s="885"/>
      <c r="O37" s="885"/>
      <c r="P37" s="885"/>
      <c r="Q37" s="885"/>
      <c r="R37" s="885"/>
      <c r="S37" s="78"/>
      <c r="T37" s="54"/>
      <c r="U37" s="54"/>
      <c r="V37" s="54"/>
      <c r="W37" s="54"/>
      <c r="X37" s="54"/>
      <c r="Y37" s="54"/>
      <c r="Z37" s="54"/>
      <c r="AA37" s="54"/>
      <c r="AB37" s="54"/>
      <c r="AC37" s="54"/>
    </row>
    <row r="38" spans="1:29">
      <c r="A38" s="79"/>
      <c r="S38" s="61"/>
      <c r="T38" s="54"/>
      <c r="U38" s="54"/>
      <c r="V38" s="54"/>
      <c r="W38" s="54"/>
      <c r="X38" s="54"/>
      <c r="Y38" s="54"/>
      <c r="Z38" s="54"/>
      <c r="AA38" s="54"/>
      <c r="AB38" s="54"/>
      <c r="AC38" s="54"/>
    </row>
    <row r="39" spans="1:29">
      <c r="A39" s="79"/>
      <c r="B39" s="80"/>
      <c r="C39" s="53" t="s">
        <v>251</v>
      </c>
      <c r="F39" s="80"/>
      <c r="G39" s="53" t="s">
        <v>252</v>
      </c>
      <c r="K39" s="53" t="s">
        <v>253</v>
      </c>
      <c r="M39" s="880"/>
      <c r="N39" s="880"/>
      <c r="O39" s="880"/>
      <c r="P39" s="880"/>
      <c r="Q39" s="880"/>
      <c r="R39" s="880"/>
      <c r="S39" s="61"/>
      <c r="T39" s="54"/>
      <c r="U39" s="54"/>
      <c r="V39" s="54"/>
      <c r="W39" s="54"/>
      <c r="X39" s="54"/>
      <c r="Y39" s="54"/>
      <c r="Z39" s="54"/>
      <c r="AA39" s="54"/>
      <c r="AB39" s="54"/>
      <c r="AC39" s="54"/>
    </row>
    <row r="40" spans="1:29">
      <c r="A40" s="79"/>
      <c r="M40" s="881"/>
      <c r="N40" s="881"/>
      <c r="O40" s="881"/>
      <c r="P40" s="881"/>
      <c r="Q40" s="881"/>
      <c r="R40" s="881"/>
      <c r="S40" s="61"/>
      <c r="T40" s="54"/>
      <c r="U40" s="54"/>
      <c r="V40" s="54"/>
      <c r="W40" s="54"/>
      <c r="X40" s="54"/>
      <c r="Y40" s="54"/>
      <c r="Z40" s="54"/>
      <c r="AA40" s="54"/>
      <c r="AB40" s="54"/>
      <c r="AC40" s="54"/>
    </row>
    <row r="41" spans="1:29">
      <c r="A41" s="79"/>
      <c r="M41" s="844"/>
      <c r="N41" s="844"/>
      <c r="O41" s="844"/>
      <c r="P41" s="844"/>
      <c r="Q41" s="844"/>
      <c r="R41" s="844"/>
      <c r="S41" s="61"/>
      <c r="T41" s="54"/>
      <c r="U41" s="54"/>
      <c r="V41" s="54"/>
      <c r="W41" s="54"/>
      <c r="X41" s="54"/>
      <c r="Y41" s="54"/>
      <c r="Z41" s="54"/>
      <c r="AA41" s="54"/>
      <c r="AB41" s="54"/>
      <c r="AC41" s="54"/>
    </row>
    <row r="42" spans="1:29">
      <c r="A42" s="79"/>
      <c r="C42" s="882"/>
      <c r="D42" s="882"/>
      <c r="E42" s="882"/>
      <c r="F42" s="882"/>
      <c r="G42" s="882"/>
      <c r="H42" s="882"/>
      <c r="I42" s="882"/>
      <c r="K42" s="883"/>
      <c r="L42" s="883"/>
      <c r="M42" s="883"/>
      <c r="N42" s="883"/>
      <c r="O42" s="883"/>
      <c r="P42" s="883"/>
      <c r="S42" s="61"/>
      <c r="T42" s="54"/>
      <c r="U42" s="54"/>
      <c r="V42" s="54"/>
      <c r="W42" s="54"/>
      <c r="X42" s="54"/>
      <c r="Y42" s="54"/>
      <c r="Z42" s="54"/>
      <c r="AA42" s="54"/>
      <c r="AB42" s="54"/>
      <c r="AC42" s="54"/>
    </row>
    <row r="43" spans="1:29">
      <c r="A43" s="79"/>
      <c r="C43" s="884" t="s">
        <v>254</v>
      </c>
      <c r="D43" s="884"/>
      <c r="E43" s="884"/>
      <c r="F43" s="884"/>
      <c r="G43" s="884"/>
      <c r="H43" s="884"/>
      <c r="I43" s="884"/>
      <c r="K43" s="884" t="s">
        <v>249</v>
      </c>
      <c r="L43" s="884"/>
      <c r="M43" s="884"/>
      <c r="N43" s="884"/>
      <c r="O43" s="884"/>
      <c r="P43" s="884"/>
      <c r="S43" s="61"/>
      <c r="T43" s="54"/>
      <c r="U43" s="54"/>
      <c r="V43" s="54"/>
      <c r="W43" s="54"/>
      <c r="X43" s="54"/>
      <c r="Y43" s="54"/>
      <c r="Z43" s="54"/>
      <c r="AA43" s="54"/>
      <c r="AB43" s="54"/>
      <c r="AC43" s="54"/>
    </row>
    <row r="44" spans="1:29">
      <c r="A44" s="79"/>
      <c r="S44" s="61"/>
      <c r="T44" s="54"/>
      <c r="U44" s="54"/>
      <c r="V44" s="54"/>
      <c r="W44" s="54"/>
      <c r="X44" s="54"/>
      <c r="Y44" s="54"/>
      <c r="Z44" s="54"/>
      <c r="AA44" s="54"/>
      <c r="AB44" s="54"/>
      <c r="AC44" s="54"/>
    </row>
    <row r="45" spans="1:29">
      <c r="A45" s="81"/>
      <c r="B45" s="82"/>
      <c r="C45" s="82"/>
      <c r="D45" s="82"/>
      <c r="E45" s="82"/>
      <c r="F45" s="82"/>
      <c r="G45" s="82"/>
      <c r="H45" s="82"/>
      <c r="I45" s="82"/>
      <c r="J45" s="82"/>
      <c r="K45" s="82"/>
      <c r="L45" s="82"/>
      <c r="M45" s="82"/>
      <c r="N45" s="82"/>
      <c r="O45" s="82"/>
      <c r="P45" s="82"/>
      <c r="Q45" s="82"/>
      <c r="R45" s="82"/>
      <c r="S45" s="83"/>
      <c r="T45" s="54"/>
      <c r="U45" s="54"/>
      <c r="V45" s="54"/>
      <c r="W45" s="54"/>
      <c r="X45" s="54"/>
      <c r="Y45" s="54"/>
      <c r="Z45" s="54"/>
      <c r="AA45" s="54"/>
      <c r="AB45" s="54"/>
      <c r="AC45" s="54"/>
    </row>
    <row r="46" spans="1:29">
      <c r="A46" s="79"/>
      <c r="S46" s="61"/>
      <c r="T46" s="54"/>
      <c r="U46" s="54"/>
      <c r="V46" s="54"/>
      <c r="W46" s="54"/>
      <c r="X46" s="54"/>
      <c r="Y46" s="54"/>
      <c r="Z46" s="54"/>
      <c r="AA46" s="54"/>
      <c r="AB46" s="54"/>
      <c r="AC46" s="54"/>
    </row>
    <row r="47" spans="1:29">
      <c r="A47" s="79"/>
      <c r="S47" s="61"/>
      <c r="T47" s="54"/>
      <c r="U47" s="54"/>
      <c r="V47" s="54"/>
      <c r="W47" s="54"/>
      <c r="X47" s="54"/>
      <c r="Y47" s="54"/>
      <c r="Z47" s="54"/>
      <c r="AA47" s="54"/>
      <c r="AB47" s="54"/>
      <c r="AC47" s="54"/>
    </row>
    <row r="48" spans="1:29" ht="13">
      <c r="A48" s="79"/>
      <c r="B48" s="80" t="s">
        <v>243</v>
      </c>
      <c r="C48" s="59" t="s">
        <v>255</v>
      </c>
      <c r="F48" s="80"/>
      <c r="G48" s="59" t="s">
        <v>256</v>
      </c>
      <c r="K48" s="53" t="s">
        <v>253</v>
      </c>
      <c r="M48" s="880"/>
      <c r="N48" s="880"/>
      <c r="O48" s="880"/>
      <c r="P48" s="880"/>
      <c r="Q48" s="880"/>
      <c r="R48" s="880"/>
      <c r="S48" s="61"/>
      <c r="T48" s="54"/>
      <c r="U48" s="54"/>
      <c r="V48" s="54"/>
      <c r="W48" s="54"/>
      <c r="X48" s="54"/>
      <c r="Y48" s="54"/>
      <c r="Z48" s="54"/>
      <c r="AA48" s="54"/>
      <c r="AB48" s="54"/>
      <c r="AC48" s="54"/>
    </row>
    <row r="49" spans="1:29">
      <c r="A49" s="79"/>
      <c r="M49" s="881"/>
      <c r="N49" s="881"/>
      <c r="O49" s="881"/>
      <c r="P49" s="881"/>
      <c r="Q49" s="881"/>
      <c r="R49" s="881"/>
      <c r="S49" s="61"/>
      <c r="T49" s="54"/>
      <c r="U49" s="54"/>
      <c r="V49" s="54"/>
      <c r="W49" s="54"/>
      <c r="X49" s="54"/>
      <c r="Y49" s="54"/>
      <c r="Z49" s="54"/>
      <c r="AA49" s="54"/>
      <c r="AB49" s="54"/>
      <c r="AC49" s="54"/>
    </row>
    <row r="50" spans="1:29">
      <c r="A50" s="79"/>
      <c r="M50" s="844"/>
      <c r="N50" s="844"/>
      <c r="O50" s="844"/>
      <c r="P50" s="844"/>
      <c r="Q50" s="844"/>
      <c r="R50" s="844"/>
      <c r="S50" s="61"/>
      <c r="T50" s="54"/>
      <c r="U50" s="54"/>
      <c r="V50" s="54"/>
      <c r="W50" s="54"/>
      <c r="X50" s="54"/>
      <c r="Y50" s="54"/>
      <c r="Z50" s="54"/>
      <c r="AA50" s="54"/>
      <c r="AB50" s="54"/>
      <c r="AC50" s="54"/>
    </row>
    <row r="51" spans="1:29">
      <c r="A51" s="79"/>
      <c r="C51" s="882"/>
      <c r="D51" s="882"/>
      <c r="E51" s="882"/>
      <c r="F51" s="882"/>
      <c r="G51" s="882"/>
      <c r="H51" s="882"/>
      <c r="I51" s="882"/>
      <c r="K51" s="883"/>
      <c r="L51" s="883"/>
      <c r="M51" s="883"/>
      <c r="N51" s="883"/>
      <c r="O51" s="883"/>
      <c r="P51" s="883"/>
      <c r="S51" s="61"/>
      <c r="T51" s="54"/>
      <c r="U51" s="54"/>
      <c r="V51" s="54"/>
      <c r="W51" s="54"/>
      <c r="X51" s="54"/>
      <c r="Y51" s="54"/>
      <c r="Z51" s="54"/>
      <c r="AA51" s="54"/>
      <c r="AB51" s="54"/>
      <c r="AC51" s="54"/>
    </row>
    <row r="52" spans="1:29">
      <c r="A52" s="79"/>
      <c r="C52" s="884" t="s">
        <v>257</v>
      </c>
      <c r="D52" s="884"/>
      <c r="E52" s="884"/>
      <c r="F52" s="884"/>
      <c r="G52" s="884"/>
      <c r="H52" s="884"/>
      <c r="I52" s="884"/>
      <c r="K52" s="884" t="s">
        <v>249</v>
      </c>
      <c r="L52" s="884"/>
      <c r="M52" s="884"/>
      <c r="N52" s="884"/>
      <c r="O52" s="884"/>
      <c r="P52" s="884"/>
      <c r="S52" s="61"/>
      <c r="T52" s="54"/>
      <c r="U52" s="54"/>
      <c r="V52" s="54"/>
      <c r="W52" s="54"/>
      <c r="X52" s="54"/>
      <c r="Y52" s="54"/>
      <c r="Z52" s="54"/>
      <c r="AA52" s="54"/>
      <c r="AB52" s="54"/>
      <c r="AC52" s="54"/>
    </row>
    <row r="53" spans="1:29" ht="13" thickBot="1">
      <c r="A53" s="84"/>
      <c r="B53" s="75"/>
      <c r="C53" s="75"/>
      <c r="D53" s="75"/>
      <c r="E53" s="75"/>
      <c r="F53" s="75"/>
      <c r="G53" s="75"/>
      <c r="H53" s="75"/>
      <c r="I53" s="75"/>
      <c r="J53" s="75"/>
      <c r="K53" s="75"/>
      <c r="L53" s="75"/>
      <c r="M53" s="75"/>
      <c r="N53" s="75"/>
      <c r="O53" s="75"/>
      <c r="P53" s="75"/>
      <c r="Q53" s="75"/>
      <c r="R53" s="75"/>
      <c r="S53" s="76"/>
      <c r="T53" s="54"/>
      <c r="U53" s="54"/>
      <c r="V53" s="54"/>
      <c r="W53" s="54"/>
      <c r="X53" s="54"/>
      <c r="Y53" s="54"/>
      <c r="Z53" s="54"/>
      <c r="AA53" s="54"/>
      <c r="AB53" s="54"/>
      <c r="AC53" s="54"/>
    </row>
    <row r="54" spans="1:29">
      <c r="A54" s="85" t="s">
        <v>258</v>
      </c>
      <c r="T54" s="54"/>
      <c r="U54" s="54"/>
      <c r="V54" s="54"/>
      <c r="W54" s="54"/>
      <c r="X54" s="54"/>
      <c r="Y54" s="54"/>
      <c r="Z54" s="54"/>
      <c r="AA54" s="54"/>
      <c r="AB54" s="54"/>
      <c r="AC54" s="54"/>
    </row>
    <row r="55" spans="1:29" s="54" customFormat="1"/>
    <row r="56" spans="1:29" s="54" customFormat="1">
      <c r="A56" s="54" t="s">
        <v>259</v>
      </c>
    </row>
    <row r="57" spans="1:29" s="54" customFormat="1"/>
    <row r="58" spans="1:29" s="54" customFormat="1"/>
    <row r="59" spans="1:29" s="54" customFormat="1"/>
    <row r="60" spans="1:29" s="54" customFormat="1"/>
    <row r="61" spans="1:29" s="54" customFormat="1"/>
    <row r="62" spans="1:29" s="54" customFormat="1"/>
    <row r="63" spans="1:29" s="54" customFormat="1"/>
    <row r="64" spans="1:29" s="54" customFormat="1"/>
    <row r="65" s="54" customFormat="1"/>
    <row r="66" s="54" customFormat="1"/>
    <row r="67" s="54" customFormat="1"/>
    <row r="68" s="54" customFormat="1"/>
    <row r="69" s="54" customFormat="1"/>
    <row r="70" s="54" customFormat="1"/>
    <row r="71" s="54" customFormat="1"/>
    <row r="72" s="54" customFormat="1"/>
    <row r="73" s="54" customFormat="1"/>
    <row r="74" s="54" customFormat="1"/>
    <row r="75" s="54" customFormat="1"/>
    <row r="76" s="54" customFormat="1"/>
    <row r="77" s="54" customFormat="1"/>
    <row r="78" s="54" customFormat="1"/>
    <row r="79" s="54" customFormat="1"/>
    <row r="80" s="54" customFormat="1"/>
    <row r="81" s="54" customFormat="1"/>
    <row r="82" s="54" customFormat="1"/>
    <row r="83" s="54" customFormat="1"/>
    <row r="84" s="54" customFormat="1"/>
    <row r="85" s="54" customFormat="1"/>
    <row r="86" s="54" customFormat="1"/>
    <row r="87" s="54" customFormat="1"/>
    <row r="88" s="54" customFormat="1"/>
    <row r="89" s="54" customFormat="1"/>
    <row r="90" s="54" customFormat="1"/>
    <row r="91" s="54" customFormat="1"/>
    <row r="92" s="54" customFormat="1"/>
    <row r="93" s="54" customFormat="1"/>
    <row r="94" s="54" customFormat="1"/>
    <row r="95" s="54" customFormat="1"/>
    <row r="96" s="54" customFormat="1"/>
    <row r="97" s="54" customFormat="1"/>
    <row r="98" s="54" customFormat="1"/>
    <row r="99" s="54" customFormat="1"/>
    <row r="100" s="54" customFormat="1"/>
    <row r="101" s="54" customFormat="1"/>
    <row r="102" s="54" customFormat="1"/>
    <row r="103" s="54" customFormat="1"/>
    <row r="104" s="54" customFormat="1"/>
    <row r="105" s="54" customFormat="1"/>
    <row r="106" s="54" customFormat="1"/>
    <row r="107" s="54" customFormat="1"/>
    <row r="108" s="54" customFormat="1"/>
    <row r="109" s="54" customFormat="1"/>
    <row r="110" s="54" customFormat="1"/>
    <row r="111" s="54" customFormat="1"/>
    <row r="112" s="54" customFormat="1"/>
    <row r="113" s="54" customFormat="1"/>
    <row r="114" s="54" customFormat="1"/>
    <row r="115" s="54" customFormat="1"/>
    <row r="116" s="54" customFormat="1"/>
    <row r="117" s="54" customFormat="1"/>
    <row r="118" s="54" customFormat="1"/>
    <row r="119" s="54" customFormat="1"/>
    <row r="120" s="54" customFormat="1"/>
    <row r="121" s="54" customFormat="1"/>
    <row r="122" s="54" customFormat="1"/>
    <row r="123" s="54" customFormat="1"/>
    <row r="124" s="54" customFormat="1"/>
    <row r="125" s="54" customFormat="1"/>
    <row r="126" s="54" customFormat="1"/>
    <row r="127" s="54" customFormat="1"/>
    <row r="128" s="54" customFormat="1"/>
    <row r="129" s="54" customFormat="1"/>
    <row r="130" s="54" customFormat="1"/>
    <row r="131" s="54" customFormat="1"/>
    <row r="132" s="54" customFormat="1"/>
    <row r="133" s="54" customFormat="1"/>
    <row r="134" s="54" customFormat="1"/>
    <row r="135" s="54" customFormat="1"/>
    <row r="136" s="54" customFormat="1"/>
    <row r="137" s="54" customFormat="1"/>
    <row r="138" s="54" customFormat="1"/>
    <row r="139" s="54" customFormat="1"/>
    <row r="140" s="54" customFormat="1"/>
    <row r="141" s="54" customFormat="1"/>
    <row r="142" s="54" customFormat="1"/>
    <row r="143" s="54" customFormat="1"/>
    <row r="144" s="54" customFormat="1"/>
    <row r="145" s="54" customFormat="1"/>
    <row r="146" s="54" customFormat="1"/>
    <row r="147" s="54" customFormat="1"/>
    <row r="148" s="54" customFormat="1"/>
    <row r="149" s="54" customFormat="1"/>
    <row r="150" s="54" customFormat="1"/>
    <row r="151" s="54" customFormat="1"/>
    <row r="152" s="54" customFormat="1"/>
    <row r="153" s="54" customFormat="1"/>
    <row r="154" s="54" customFormat="1"/>
    <row r="155" s="54" customFormat="1"/>
    <row r="156" s="54" customFormat="1"/>
    <row r="157" s="54" customFormat="1"/>
    <row r="158" s="54" customFormat="1"/>
    <row r="159" s="54" customFormat="1"/>
    <row r="160" s="54" customFormat="1"/>
    <row r="161" s="54" customFormat="1"/>
    <row r="162" s="54" customFormat="1"/>
    <row r="163" s="54" customFormat="1"/>
    <row r="164" s="54" customFormat="1"/>
    <row r="165" s="54" customFormat="1"/>
    <row r="166" s="54" customFormat="1"/>
    <row r="167" s="54" customFormat="1"/>
    <row r="168" s="54" customFormat="1"/>
    <row r="169" s="54" customFormat="1"/>
    <row r="170" s="54" customFormat="1"/>
    <row r="171" s="54" customFormat="1"/>
    <row r="172" s="54" customFormat="1"/>
    <row r="173" s="54" customFormat="1"/>
    <row r="174" s="54" customFormat="1"/>
    <row r="175" s="54" customFormat="1"/>
    <row r="176" s="54" customFormat="1"/>
    <row r="177" s="54" customFormat="1"/>
  </sheetData>
  <sheetProtection algorithmName="SHA-512" hashValue="FVSiJKDduhQlGjLA631WGqyDT66gZOBcrb6Aj/PJScnuFGEOaIu94UvZ5FO5JlIGOSWer0SDGbJaS55VeVijjg==" saltValue="2LR9Iu/URSGo5tAPJC5IUQ==" spinCount="100000" sheet="1" formatCells="0" formatColumns="0" formatRows="0" insertColumns="0" insertRows="0"/>
  <mergeCells count="38">
    <mergeCell ref="E10:K10"/>
    <mergeCell ref="P10:R10"/>
    <mergeCell ref="A2:S2"/>
    <mergeCell ref="A3:S3"/>
    <mergeCell ref="A5:S5"/>
    <mergeCell ref="A6:S6"/>
    <mergeCell ref="A7:S7"/>
    <mergeCell ref="E11:K11"/>
    <mergeCell ref="E12:K12"/>
    <mergeCell ref="N12:O12"/>
    <mergeCell ref="Q12:R12"/>
    <mergeCell ref="E13:K13"/>
    <mergeCell ref="P13:R13"/>
    <mergeCell ref="P11:R11"/>
    <mergeCell ref="B37:R37"/>
    <mergeCell ref="E14:K14"/>
    <mergeCell ref="P14:R14"/>
    <mergeCell ref="E15:J15"/>
    <mergeCell ref="G18:L18"/>
    <mergeCell ref="B21:R24"/>
    <mergeCell ref="B26:R29"/>
    <mergeCell ref="B32:I32"/>
    <mergeCell ref="K32:P32"/>
    <mergeCell ref="B33:I33"/>
    <mergeCell ref="K33:P33"/>
    <mergeCell ref="B34:I34"/>
    <mergeCell ref="M39:R39"/>
    <mergeCell ref="M40:R40"/>
    <mergeCell ref="C42:I42"/>
    <mergeCell ref="K42:P42"/>
    <mergeCell ref="C43:I43"/>
    <mergeCell ref="K43:P43"/>
    <mergeCell ref="M48:R48"/>
    <mergeCell ref="M49:R49"/>
    <mergeCell ref="C51:I51"/>
    <mergeCell ref="K51:P51"/>
    <mergeCell ref="C52:I52"/>
    <mergeCell ref="K52:P52"/>
  </mergeCells>
  <pageMargins left="0" right="0" top="0" bottom="0" header="0" footer="0"/>
  <pageSetup scale="8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6</xdr:col>
                    <xdr:colOff>336550</xdr:colOff>
                    <xdr:row>15</xdr:row>
                    <xdr:rowOff>76200</xdr:rowOff>
                  </from>
                  <to>
                    <xdr:col>8</xdr:col>
                    <xdr:colOff>1047750</xdr:colOff>
                    <xdr:row>17</xdr:row>
                    <xdr:rowOff>50800</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9</xdr:col>
                    <xdr:colOff>508000</xdr:colOff>
                    <xdr:row>15</xdr:row>
                    <xdr:rowOff>88900</xdr:rowOff>
                  </from>
                  <to>
                    <xdr:col>14</xdr:col>
                    <xdr:colOff>285750</xdr:colOff>
                    <xdr:row>17</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pageSetUpPr fitToPage="1"/>
  </sheetPr>
  <dimension ref="A1:AJ53"/>
  <sheetViews>
    <sheetView showGridLines="0" topLeftCell="B1" zoomScaleNormal="100" workbookViewId="0">
      <pane ySplit="9" topLeftCell="A42" activePane="bottomLeft" state="frozen"/>
      <selection activeCell="I41" sqref="I41"/>
      <selection pane="bottomLeft" activeCell="M55" sqref="M55"/>
    </sheetView>
  </sheetViews>
  <sheetFormatPr defaultColWidth="9.1796875" defaultRowHeight="12.5"/>
  <cols>
    <col min="1" max="2" width="2.54296875" style="1" customWidth="1"/>
    <col min="3" max="3" width="18.453125" style="1" customWidth="1"/>
    <col min="4" max="4" width="10.7265625" style="3" customWidth="1"/>
    <col min="5" max="13" width="10.26953125" style="3" customWidth="1"/>
    <col min="14" max="34" width="10.26953125" style="1" customWidth="1"/>
    <col min="35" max="35" width="9.1796875" style="1"/>
    <col min="36" max="36" width="9.54296875" style="1" bestFit="1" customWidth="1"/>
    <col min="37" max="16384" width="9.1796875" style="1"/>
  </cols>
  <sheetData>
    <row r="1" spans="1:36" ht="13">
      <c r="A1" s="847" t="s">
        <v>77</v>
      </c>
      <c r="B1"/>
      <c r="C1" s="126"/>
      <c r="D1" s="127"/>
      <c r="E1" s="127"/>
      <c r="F1" s="128"/>
      <c r="G1" s="127"/>
      <c r="H1" s="129"/>
      <c r="I1" s="129"/>
      <c r="J1" s="129"/>
      <c r="K1" s="129"/>
      <c r="L1" s="129"/>
      <c r="M1" s="129"/>
      <c r="N1"/>
      <c r="O1"/>
      <c r="P1"/>
      <c r="Q1"/>
      <c r="R1"/>
      <c r="S1"/>
      <c r="T1"/>
      <c r="U1"/>
      <c r="V1"/>
      <c r="W1"/>
      <c r="X1"/>
      <c r="Y1"/>
      <c r="Z1"/>
      <c r="AA1"/>
      <c r="AB1"/>
      <c r="AC1"/>
      <c r="AD1"/>
      <c r="AE1"/>
      <c r="AF1"/>
      <c r="AG1"/>
      <c r="AH1"/>
    </row>
    <row r="2" spans="1:36" ht="13">
      <c r="A2" s="121" t="s">
        <v>260</v>
      </c>
      <c r="B2"/>
      <c r="C2" s="51"/>
      <c r="D2" s="172"/>
      <c r="E2" s="130"/>
      <c r="F2" s="131"/>
      <c r="G2" s="131"/>
      <c r="H2" s="129"/>
      <c r="I2" s="129"/>
      <c r="J2" s="129"/>
      <c r="K2" s="129"/>
      <c r="L2" s="129"/>
      <c r="M2" s="129"/>
      <c r="N2"/>
      <c r="O2"/>
      <c r="P2"/>
      <c r="Q2"/>
      <c r="R2"/>
      <c r="S2"/>
      <c r="T2"/>
      <c r="U2"/>
      <c r="V2"/>
      <c r="W2"/>
      <c r="X2"/>
      <c r="Y2"/>
      <c r="Z2"/>
      <c r="AA2"/>
      <c r="AB2"/>
      <c r="AC2"/>
      <c r="AD2"/>
      <c r="AE2"/>
      <c r="AF2"/>
      <c r="AG2"/>
      <c r="AH2"/>
    </row>
    <row r="3" spans="1:36" ht="13">
      <c r="A3" s="122" t="s">
        <v>261</v>
      </c>
      <c r="B3"/>
      <c r="C3" s="51"/>
      <c r="D3" s="172"/>
      <c r="E3" s="130"/>
      <c r="F3" s="131"/>
      <c r="G3" s="131"/>
      <c r="H3" s="129"/>
      <c r="I3" s="129"/>
      <c r="J3" s="129"/>
      <c r="K3" s="129"/>
      <c r="L3" s="129"/>
      <c r="M3" s="129"/>
      <c r="N3"/>
      <c r="O3"/>
      <c r="P3"/>
      <c r="Q3"/>
      <c r="R3"/>
      <c r="S3"/>
      <c r="T3"/>
      <c r="U3"/>
      <c r="V3"/>
      <c r="W3"/>
      <c r="X3"/>
      <c r="Y3"/>
      <c r="Z3"/>
      <c r="AA3"/>
      <c r="AB3"/>
      <c r="AC3"/>
      <c r="AD3"/>
      <c r="AE3"/>
      <c r="AF3"/>
      <c r="AG3"/>
      <c r="AH3"/>
    </row>
    <row r="4" spans="1:36" ht="6" customHeight="1">
      <c r="C4" s="52"/>
      <c r="D4" s="149"/>
      <c r="E4" s="150"/>
      <c r="F4" s="151"/>
      <c r="G4" s="151"/>
    </row>
    <row r="5" spans="1:36" ht="3.75" customHeight="1">
      <c r="B5" s="34"/>
      <c r="C5" s="52"/>
      <c r="D5" s="149"/>
      <c r="E5" s="150"/>
      <c r="F5" s="151"/>
      <c r="G5" s="151"/>
    </row>
    <row r="6" spans="1:36" s="152" customFormat="1" ht="13">
      <c r="A6" s="839"/>
      <c r="B6" s="839"/>
      <c r="C6" s="173" t="s">
        <v>262</v>
      </c>
      <c r="D6" s="796"/>
      <c r="E6" s="796"/>
      <c r="F6" s="796"/>
      <c r="G6" s="830"/>
      <c r="H6" s="173" t="s">
        <v>263</v>
      </c>
      <c r="I6" s="919"/>
      <c r="J6" s="919"/>
      <c r="K6" s="132" t="s">
        <v>264</v>
      </c>
      <c r="L6" s="797"/>
      <c r="M6" s="839"/>
      <c r="N6" s="135" t="s">
        <v>265</v>
      </c>
      <c r="O6" s="798"/>
      <c r="P6" s="540"/>
      <c r="Q6" s="540"/>
      <c r="R6" s="540"/>
      <c r="S6" s="540"/>
      <c r="T6" s="540"/>
      <c r="U6" s="540"/>
      <c r="V6" s="540"/>
      <c r="W6" s="540"/>
      <c r="X6" s="540"/>
      <c r="Y6" s="540"/>
      <c r="Z6" s="540"/>
      <c r="AA6" s="540"/>
      <c r="AB6" s="540"/>
      <c r="AC6" s="540"/>
      <c r="AD6" s="540"/>
      <c r="AE6" s="540"/>
      <c r="AF6" s="540"/>
      <c r="AG6" s="540"/>
      <c r="AH6" s="839"/>
      <c r="AI6" s="830"/>
      <c r="AJ6" s="830"/>
    </row>
    <row r="7" spans="1:36" ht="5.25" customHeight="1" thickBot="1"/>
    <row r="8" spans="1:36" ht="36" customHeight="1" thickTop="1">
      <c r="A8" s="175"/>
      <c r="B8" s="176" t="s">
        <v>266</v>
      </c>
      <c r="C8" s="177"/>
      <c r="D8" s="178" t="s">
        <v>267</v>
      </c>
      <c r="E8" s="179" t="str">
        <f>+'Sch II OE FINAL'!H8</f>
        <v>PROGRAM NAME</v>
      </c>
      <c r="F8" s="179" t="str">
        <f>+'Sch II OE FINAL'!K8</f>
        <v xml:space="preserve">PROGRAM NAME </v>
      </c>
      <c r="G8" s="549" t="str">
        <f>+'Sch II OE FINAL'!N8</f>
        <v xml:space="preserve">PROGRAM NAME </v>
      </c>
      <c r="H8" s="549" t="str">
        <f>+'Sch II OE FINAL'!Q8</f>
        <v xml:space="preserve">PROGRAM NAME </v>
      </c>
      <c r="I8" s="549" t="str">
        <f>+'Sch II OE FINAL'!T8</f>
        <v xml:space="preserve">PROGRAM NAME </v>
      </c>
      <c r="J8" s="549" t="str">
        <f>+'Sch II OE FINAL'!W8</f>
        <v xml:space="preserve">PROGRAM NAME </v>
      </c>
      <c r="K8" s="549" t="str">
        <f>+'Sch II OE FINAL'!Z8</f>
        <v xml:space="preserve">PROGRAM NAME </v>
      </c>
      <c r="L8" s="549" t="str">
        <f>+'Sch II OE FINAL'!AC8</f>
        <v xml:space="preserve">PROGRAM NAME </v>
      </c>
      <c r="M8" s="549" t="str">
        <f>+'Sch II OE FINAL'!AF8</f>
        <v xml:space="preserve">PROGRAM NAME </v>
      </c>
      <c r="N8" s="550" t="str">
        <f>'Sch II OE FINAL'!AI8</f>
        <v xml:space="preserve">PROGRAM NAME </v>
      </c>
      <c r="O8" s="550" t="str">
        <f>'Sch II OE FINAL'!AL8</f>
        <v xml:space="preserve">PROGRAM NAME </v>
      </c>
      <c r="P8" s="654" t="str">
        <f>'Sch II OE FINAL'!AO8</f>
        <v xml:space="preserve">PROGRAM NAME </v>
      </c>
      <c r="Q8" s="550" t="str">
        <f>'Sch II OE FINAL'!AR8</f>
        <v xml:space="preserve">PROGRAM NAME </v>
      </c>
      <c r="R8" s="550" t="str">
        <f>'Sch II OE FINAL'!AU8</f>
        <v xml:space="preserve">PROGRAM NAME </v>
      </c>
      <c r="S8" s="550" t="str">
        <f>'Sch II OE FINAL'!AX8</f>
        <v xml:space="preserve">PROGRAM NAME </v>
      </c>
      <c r="T8" s="550" t="str">
        <f>'Sch II OE FINAL'!BA8</f>
        <v xml:space="preserve">PROGRAM NAME </v>
      </c>
      <c r="U8" s="550" t="str">
        <f>'Sch II OE FINAL'!BD8</f>
        <v xml:space="preserve">PROGRAM NAME </v>
      </c>
      <c r="V8" s="550" t="str">
        <f>'Sch II OE FINAL'!BG8</f>
        <v xml:space="preserve">PROGRAM NAME </v>
      </c>
      <c r="W8" s="550" t="str">
        <f>'Sch II OE FINAL'!BJ8</f>
        <v xml:space="preserve">PROGRAM NAME </v>
      </c>
      <c r="X8" s="550" t="str">
        <f>'Sch II OE FINAL'!BM8</f>
        <v xml:space="preserve">PROGRAM NAME </v>
      </c>
      <c r="Y8" s="654" t="str">
        <f>'Sch II OE FINAL'!BP8</f>
        <v xml:space="preserve">PROGRAM NAME </v>
      </c>
      <c r="Z8" s="654" t="str">
        <f>'Sch II OE FINAL'!BS8</f>
        <v xml:space="preserve">PROGRAM NAME </v>
      </c>
      <c r="AA8" s="654" t="str">
        <f>'Sch II OE FINAL'!BV8</f>
        <v xml:space="preserve">PROGRAM NAME </v>
      </c>
      <c r="AB8" s="654" t="str">
        <f>'Sch II OE FINAL'!BY8</f>
        <v xml:space="preserve">PROGRAM NAME </v>
      </c>
      <c r="AC8" s="654" t="str">
        <f>'Sch II OE FINAL'!CB8</f>
        <v xml:space="preserve">PROGRAM NAME </v>
      </c>
      <c r="AD8" s="654" t="str">
        <f>'Sch II OE FINAL'!CE8</f>
        <v xml:space="preserve">PROGRAM NAME </v>
      </c>
      <c r="AE8" s="654" t="str">
        <f>'Sch II OE FINAL'!CH8</f>
        <v xml:space="preserve">PROGRAM NAME </v>
      </c>
      <c r="AF8" s="654" t="str">
        <f>'Sch II OE FINAL'!CK8</f>
        <v xml:space="preserve">PROGRAM NAME </v>
      </c>
      <c r="AG8" s="654" t="str">
        <f>'Sch II OE FINAL'!CN8</f>
        <v xml:space="preserve">PROGRAM NAME </v>
      </c>
      <c r="AH8" s="655" t="str">
        <f>'Sch II OE FINAL'!CQ8</f>
        <v xml:space="preserve">PROGRAM NAME </v>
      </c>
    </row>
    <row r="9" spans="1:36" ht="26.25" customHeight="1">
      <c r="A9" s="180"/>
      <c r="B9" s="181" t="s">
        <v>268</v>
      </c>
      <c r="C9" s="182"/>
      <c r="D9" s="183"/>
      <c r="E9" s="184" t="str">
        <f>+'Sch II OE FINAL'!H9</f>
        <v>FUNDING SOURCE 1</v>
      </c>
      <c r="F9" s="184" t="str">
        <f>+'Sch II OE FINAL'!K9</f>
        <v>FUNDING SOURCE 2</v>
      </c>
      <c r="G9" s="462" t="str">
        <f>+'Sch II OE FINAL'!N9</f>
        <v>FUNDING SOURCE 3</v>
      </c>
      <c r="H9" s="462" t="str">
        <f>+'Sch II OE FINAL'!Q9</f>
        <v>FUNDING SOURCE 4</v>
      </c>
      <c r="I9" s="462" t="str">
        <f>+'Sch II OE FINAL'!T9</f>
        <v>FUNDING SOURCE 5</v>
      </c>
      <c r="J9" s="462" t="str">
        <f>'Sch II OE FINAL'!W9</f>
        <v>FUNDING SOURCE 6</v>
      </c>
      <c r="K9" s="462" t="str">
        <f>'Sch II OE FINAL'!Z9</f>
        <v>FUNDING SOURCE 7</v>
      </c>
      <c r="L9" s="462" t="str">
        <f>+'Sch II OE FINAL'!AC9</f>
        <v>FUNDING SOURCE 8</v>
      </c>
      <c r="M9" s="462" t="str">
        <f>+'Sch II OE FINAL'!AF9</f>
        <v>FUNDING SOURCE 9</v>
      </c>
      <c r="N9" s="489" t="str">
        <f>'Sch II OE FINAL'!AI9</f>
        <v>FUNDING SOURCE 10</v>
      </c>
      <c r="O9" s="489" t="str">
        <f>'Sch II OE FINAL'!AL9</f>
        <v>FUNDING SOURCE 11</v>
      </c>
      <c r="P9" s="653" t="str">
        <f>'Sch II OE FINAL'!AO9</f>
        <v>FUNDING SOURCE 12</v>
      </c>
      <c r="Q9" s="653" t="str">
        <f>'Sch II OE FINAL'!AR9</f>
        <v>FUNDING SOURCE 13</v>
      </c>
      <c r="R9" s="653" t="str">
        <f>'Sch II OE FINAL'!AU9</f>
        <v>FUNDING SOURCE 14</v>
      </c>
      <c r="S9" s="653" t="str">
        <f>'Sch II OE FINAL'!AX9</f>
        <v>FUNDING SOURCE 15</v>
      </c>
      <c r="T9" s="653" t="str">
        <f>'Sch II OE FINAL'!BA9</f>
        <v>FUNDING SOURCE 16</v>
      </c>
      <c r="U9" s="653" t="str">
        <f>'Sch II OE FINAL'!BD9</f>
        <v>FUNDING SOURCE 17</v>
      </c>
      <c r="V9" s="653" t="str">
        <f>'Sch II OE FINAL'!BG9</f>
        <v>FUNDING SOURCE 18</v>
      </c>
      <c r="W9" s="653" t="str">
        <f>'Sch II OE FINAL'!BJ9</f>
        <v>FUNDING SOURCE 19</v>
      </c>
      <c r="X9" s="653" t="str">
        <f>'Sch II OE FINAL'!BM9</f>
        <v>FUNDING SOURCE 20</v>
      </c>
      <c r="Y9" s="653" t="str">
        <f>'Sch II OE FINAL'!BP9</f>
        <v>FUNDING SOURCE 21</v>
      </c>
      <c r="Z9" s="653" t="str">
        <f>'Sch II OE FINAL'!BS9</f>
        <v>FUNDING SOURCE 22</v>
      </c>
      <c r="AA9" s="653" t="str">
        <f>'Sch II OE FINAL'!BV9</f>
        <v>FUNDING SOURCE 23</v>
      </c>
      <c r="AB9" s="653" t="str">
        <f>'Sch II OE FINAL'!BY9</f>
        <v>FUNDING SOURCE 24</v>
      </c>
      <c r="AC9" s="653" t="str">
        <f>'Sch II OE FINAL'!CB9</f>
        <v>FUNDING SOURCE 25</v>
      </c>
      <c r="AD9" s="653" t="str">
        <f>'Sch II OE FINAL'!CE9</f>
        <v>FUNDING SOURCE 26</v>
      </c>
      <c r="AE9" s="653" t="str">
        <f>'Sch II OE FINAL'!CH9</f>
        <v>FUNDING SOURCE 27</v>
      </c>
      <c r="AF9" s="653" t="str">
        <f>'Sch II OE FINAL'!CK9</f>
        <v>FUNDING SOURCE 28</v>
      </c>
      <c r="AG9" s="653" t="str">
        <f>'Sch II OE FINAL'!CN9</f>
        <v>FUNDING SOURCE 29</v>
      </c>
      <c r="AH9" s="582" t="str">
        <f>'Sch II OE FINAL'!CQ9</f>
        <v>FUNDING SOURCE 30</v>
      </c>
    </row>
    <row r="10" spans="1:36" s="13" customFormat="1" ht="10.5">
      <c r="A10" s="185">
        <v>1</v>
      </c>
      <c r="B10" s="123" t="s">
        <v>269</v>
      </c>
      <c r="C10" s="123"/>
      <c r="D10" s="186">
        <f>SUM(E10:AH10)</f>
        <v>0</v>
      </c>
      <c r="E10" s="114"/>
      <c r="F10" s="114"/>
      <c r="G10" s="114"/>
      <c r="H10" s="114"/>
      <c r="I10" s="114"/>
      <c r="J10" s="114"/>
      <c r="K10" s="114"/>
      <c r="L10" s="114"/>
      <c r="M10" s="114">
        <v>0</v>
      </c>
      <c r="N10" s="114"/>
      <c r="O10" s="114"/>
      <c r="P10" s="583"/>
      <c r="Q10" s="583"/>
      <c r="R10" s="583"/>
      <c r="S10" s="583"/>
      <c r="T10" s="583"/>
      <c r="U10" s="583"/>
      <c r="V10" s="583"/>
      <c r="W10" s="583"/>
      <c r="X10" s="583"/>
      <c r="Y10" s="583"/>
      <c r="Z10" s="583"/>
      <c r="AA10" s="583"/>
      <c r="AB10" s="583"/>
      <c r="AC10" s="583"/>
      <c r="AD10" s="583"/>
      <c r="AE10" s="583"/>
      <c r="AF10" s="583"/>
      <c r="AG10" s="583"/>
      <c r="AH10" s="117"/>
      <c r="AJ10" s="558"/>
    </row>
    <row r="11" spans="1:36" s="13" customFormat="1" ht="10.5">
      <c r="A11" s="185">
        <v>2</v>
      </c>
      <c r="B11" s="124" t="s">
        <v>270</v>
      </c>
      <c r="C11" s="124"/>
      <c r="D11" s="187">
        <f>SUM(E11:AH11)</f>
        <v>0</v>
      </c>
      <c r="E11" s="191">
        <f>+'Sch II OE FINAL'!H59</f>
        <v>0</v>
      </c>
      <c r="F11" s="191">
        <f>+'Sch II OE FINAL'!K59</f>
        <v>0</v>
      </c>
      <c r="G11" s="191">
        <f>+'Sch II OE FINAL'!N59</f>
        <v>0</v>
      </c>
      <c r="H11" s="191">
        <f>+'Sch II OE FINAL'!Q59</f>
        <v>0</v>
      </c>
      <c r="I11" s="191">
        <f>+'Sch II OE FINAL'!T59</f>
        <v>0</v>
      </c>
      <c r="J11" s="191">
        <f>+'Sch II OE FINAL'!W59</f>
        <v>0</v>
      </c>
      <c r="K11" s="191">
        <f>+'Sch II OE FINAL'!Z59</f>
        <v>0</v>
      </c>
      <c r="L11" s="191">
        <f>+'Sch II OE FINAL'!AC59</f>
        <v>0</v>
      </c>
      <c r="M11" s="191">
        <f>+'Sch II OE FINAL'!AF59</f>
        <v>0</v>
      </c>
      <c r="N11" s="192">
        <f>+'Sch II OE FINAL'!AI59</f>
        <v>0</v>
      </c>
      <c r="O11" s="192">
        <f>+'Sch II OE FINAL'!AL59</f>
        <v>0</v>
      </c>
      <c r="P11" s="192">
        <f>'Sch II OE FINAL'!AO59</f>
        <v>0</v>
      </c>
      <c r="Q11" s="192">
        <f>'Sch II OE FINAL'!AR59</f>
        <v>0</v>
      </c>
      <c r="R11" s="192">
        <f>'Sch II OE FINAL'!AU59</f>
        <v>0</v>
      </c>
      <c r="S11" s="192">
        <f>'Sch II OE FINAL'!AX59</f>
        <v>0</v>
      </c>
      <c r="T11" s="192">
        <f>'Sch II OE FINAL'!BA59</f>
        <v>0</v>
      </c>
      <c r="U11" s="192">
        <f>'Sch II OE FINAL'!BD59</f>
        <v>0</v>
      </c>
      <c r="V11" s="192">
        <f>'Sch II OE FINAL'!BG59</f>
        <v>0</v>
      </c>
      <c r="W11" s="192">
        <f>'Sch II OE FINAL'!BJ59</f>
        <v>0</v>
      </c>
      <c r="X11" s="192">
        <f>'Sch II OE FINAL'!BM59</f>
        <v>0</v>
      </c>
      <c r="Y11" s="192">
        <f>'Sch II OE FINAL'!BP59</f>
        <v>0</v>
      </c>
      <c r="Z11" s="192">
        <f>'Sch II OE FINAL'!BS59</f>
        <v>0</v>
      </c>
      <c r="AA11" s="192">
        <f>'Sch II OE FINAL'!BV59</f>
        <v>0</v>
      </c>
      <c r="AB11" s="192">
        <f>'Sch II OE FINAL'!BY59</f>
        <v>0</v>
      </c>
      <c r="AC11" s="192">
        <f>'Sch II OE FINAL'!CB59</f>
        <v>0</v>
      </c>
      <c r="AD11" s="192">
        <f>'Sch II OE FINAL'!CE59</f>
        <v>0</v>
      </c>
      <c r="AE11" s="192">
        <f>'Sch II OE FINAL'!CH59</f>
        <v>0</v>
      </c>
      <c r="AF11" s="192">
        <f>'Sch II OE FINAL'!CK59</f>
        <v>0</v>
      </c>
      <c r="AG11" s="192">
        <f>'Sch II OE FINAL'!CN59</f>
        <v>0</v>
      </c>
      <c r="AH11" s="193">
        <f>'Sch II OE FINAL'!CQ59</f>
        <v>0</v>
      </c>
      <c r="AJ11" s="558"/>
    </row>
    <row r="12" spans="1:36" s="13" customFormat="1" ht="10.5">
      <c r="A12" s="185">
        <v>3</v>
      </c>
      <c r="B12" s="124" t="s">
        <v>271</v>
      </c>
      <c r="C12" s="124"/>
      <c r="D12" s="186">
        <f>SUM(E12:AH12)</f>
        <v>0</v>
      </c>
      <c r="E12" s="191">
        <f>+'Suppl A Fixed Assets'!I27</f>
        <v>0</v>
      </c>
      <c r="F12" s="191">
        <f>+'Suppl A Fixed Assets'!J27</f>
        <v>0</v>
      </c>
      <c r="G12" s="191">
        <f>+'Suppl A Fixed Assets'!K27</f>
        <v>0</v>
      </c>
      <c r="H12" s="191">
        <f>+'Suppl A Fixed Assets'!L27</f>
        <v>0</v>
      </c>
      <c r="I12" s="191">
        <f>+'Suppl A Fixed Assets'!M27</f>
        <v>0</v>
      </c>
      <c r="J12" s="191">
        <f>+'Suppl A Fixed Assets'!N27</f>
        <v>0</v>
      </c>
      <c r="K12" s="191">
        <f>+'Suppl A Fixed Assets'!O27</f>
        <v>0</v>
      </c>
      <c r="L12" s="191">
        <f>+'Suppl A Fixed Assets'!P27</f>
        <v>0</v>
      </c>
      <c r="M12" s="191">
        <f>+'Suppl A Fixed Assets'!Q27</f>
        <v>0</v>
      </c>
      <c r="N12" s="192">
        <f>+'Suppl A Fixed Assets'!R27</f>
        <v>0</v>
      </c>
      <c r="O12" s="191">
        <f>+'Suppl A Fixed Assets'!S27</f>
        <v>0</v>
      </c>
      <c r="P12" s="191">
        <f>+'Suppl A Fixed Assets'!T27</f>
        <v>0</v>
      </c>
      <c r="Q12" s="191">
        <f>+'Suppl A Fixed Assets'!U27</f>
        <v>0</v>
      </c>
      <c r="R12" s="192">
        <f>+'Suppl A Fixed Assets'!V27</f>
        <v>0</v>
      </c>
      <c r="S12" s="191">
        <f>+'Suppl A Fixed Assets'!W27</f>
        <v>0</v>
      </c>
      <c r="T12" s="191">
        <f>+'Suppl A Fixed Assets'!X27</f>
        <v>0</v>
      </c>
      <c r="U12" s="191">
        <f>+'Suppl A Fixed Assets'!Y27</f>
        <v>0</v>
      </c>
      <c r="V12" s="192">
        <f>+'Suppl A Fixed Assets'!Z27</f>
        <v>0</v>
      </c>
      <c r="W12" s="191">
        <f>+'Suppl A Fixed Assets'!AA27</f>
        <v>0</v>
      </c>
      <c r="X12" s="191">
        <f>+'Suppl A Fixed Assets'!AB27</f>
        <v>0</v>
      </c>
      <c r="Y12" s="191">
        <f>+'Suppl A Fixed Assets'!AC27</f>
        <v>0</v>
      </c>
      <c r="Z12" s="191">
        <f>+'Suppl A Fixed Assets'!AD27</f>
        <v>0</v>
      </c>
      <c r="AA12" s="191">
        <f>+'Suppl A Fixed Assets'!AE27</f>
        <v>0</v>
      </c>
      <c r="AB12" s="191">
        <f>+'Suppl A Fixed Assets'!AF27</f>
        <v>0</v>
      </c>
      <c r="AC12" s="191">
        <f>+'Suppl A Fixed Assets'!AG27</f>
        <v>0</v>
      </c>
      <c r="AD12" s="191">
        <f>+'Suppl A Fixed Assets'!AH27</f>
        <v>0</v>
      </c>
      <c r="AE12" s="191">
        <f>+'Suppl A Fixed Assets'!AI27</f>
        <v>0</v>
      </c>
      <c r="AF12" s="191">
        <f>+'Suppl A Fixed Assets'!AJ27</f>
        <v>0</v>
      </c>
      <c r="AG12" s="191">
        <f>+'Suppl A Fixed Assets'!AK27</f>
        <v>0</v>
      </c>
      <c r="AH12" s="193">
        <f>+'Suppl A Fixed Assets'!AL27</f>
        <v>0</v>
      </c>
    </row>
    <row r="13" spans="1:36" s="13" customFormat="1" ht="10.5">
      <c r="A13" s="185">
        <v>4</v>
      </c>
      <c r="B13" s="124" t="s">
        <v>272</v>
      </c>
      <c r="C13" s="124"/>
      <c r="D13" s="187">
        <f>SUM(E13:AH13)</f>
        <v>0</v>
      </c>
      <c r="E13" s="191">
        <f>+'Sch III Indirect FINAL'!E16</f>
        <v>0</v>
      </c>
      <c r="F13" s="191">
        <f>+'Sch III Indirect FINAL'!F16</f>
        <v>0</v>
      </c>
      <c r="G13" s="191">
        <f>+'Sch III Indirect FINAL'!G16</f>
        <v>0</v>
      </c>
      <c r="H13" s="191">
        <f>+'Sch III Indirect FINAL'!H16</f>
        <v>0</v>
      </c>
      <c r="I13" s="191">
        <f>+'Sch III Indirect FINAL'!I16</f>
        <v>0</v>
      </c>
      <c r="J13" s="191">
        <f>+'Sch III Indirect FINAL'!J16</f>
        <v>0</v>
      </c>
      <c r="K13" s="191">
        <f>+'Sch III Indirect FINAL'!K16</f>
        <v>0</v>
      </c>
      <c r="L13" s="191">
        <f>+'Sch III Indirect FINAL'!L16</f>
        <v>0</v>
      </c>
      <c r="M13" s="191">
        <f>+'Sch III Indirect FINAL'!M16</f>
        <v>0</v>
      </c>
      <c r="N13" s="192">
        <f>+'Sch III Indirect FINAL'!N16</f>
        <v>0</v>
      </c>
      <c r="O13" s="192">
        <f>+'Sch III Indirect FINAL'!O16</f>
        <v>0</v>
      </c>
      <c r="P13" s="192">
        <f>'Sch III Indirect FINAL'!P16</f>
        <v>0</v>
      </c>
      <c r="Q13" s="191">
        <f>+'Sch III Indirect FINAL'!Q16</f>
        <v>0</v>
      </c>
      <c r="R13" s="192">
        <f>+'Sch III Indirect FINAL'!R16</f>
        <v>0</v>
      </c>
      <c r="S13" s="192">
        <f>+'Sch III Indirect FINAL'!S16</f>
        <v>0</v>
      </c>
      <c r="T13" s="192">
        <f>'Sch III Indirect FINAL'!T16</f>
        <v>0</v>
      </c>
      <c r="U13" s="191">
        <f>+'Sch III Indirect FINAL'!U16</f>
        <v>0</v>
      </c>
      <c r="V13" s="192">
        <f>+'Sch III Indirect FINAL'!V16</f>
        <v>0</v>
      </c>
      <c r="W13" s="192">
        <f>+'Sch III Indirect FINAL'!W16</f>
        <v>0</v>
      </c>
      <c r="X13" s="192">
        <f>'Sch III Indirect FINAL'!X16</f>
        <v>0</v>
      </c>
      <c r="Y13" s="192">
        <f>'Sch III Indirect FINAL'!Y16</f>
        <v>0</v>
      </c>
      <c r="Z13" s="192">
        <f>'Sch III Indirect FINAL'!Z16</f>
        <v>0</v>
      </c>
      <c r="AA13" s="192">
        <f>'Sch III Indirect FINAL'!AA16</f>
        <v>0</v>
      </c>
      <c r="AB13" s="192">
        <f>'Sch III Indirect FINAL'!AB16</f>
        <v>0</v>
      </c>
      <c r="AC13" s="192">
        <f>'Sch III Indirect FINAL'!AC16</f>
        <v>0</v>
      </c>
      <c r="AD13" s="192">
        <f>'Sch III Indirect FINAL'!AD16</f>
        <v>0</v>
      </c>
      <c r="AE13" s="192">
        <f>'Sch III Indirect FINAL'!AE16</f>
        <v>0</v>
      </c>
      <c r="AF13" s="192">
        <f>'Sch III Indirect FINAL'!AF16</f>
        <v>0</v>
      </c>
      <c r="AG13" s="192">
        <f>'Sch III Indirect FINAL'!AG16</f>
        <v>0</v>
      </c>
      <c r="AH13" s="193">
        <f>+'Sch III Indirect FINAL'!AH16</f>
        <v>0</v>
      </c>
    </row>
    <row r="14" spans="1:36" s="154" customFormat="1" ht="10.5">
      <c r="A14" s="185">
        <v>5</v>
      </c>
      <c r="B14" s="125" t="s">
        <v>273</v>
      </c>
      <c r="C14" s="125"/>
      <c r="D14" s="188">
        <f>SUM(D10:D13)</f>
        <v>0</v>
      </c>
      <c r="E14" s="189">
        <f>SUM(E10:E13)</f>
        <v>0</v>
      </c>
      <c r="F14" s="189">
        <f t="shared" ref="F14:AG14" si="0">SUM(F10:F13)</f>
        <v>0</v>
      </c>
      <c r="G14" s="189">
        <f t="shared" si="0"/>
        <v>0</v>
      </c>
      <c r="H14" s="189">
        <f t="shared" si="0"/>
        <v>0</v>
      </c>
      <c r="I14" s="189">
        <f t="shared" si="0"/>
        <v>0</v>
      </c>
      <c r="J14" s="189">
        <f t="shared" si="0"/>
        <v>0</v>
      </c>
      <c r="K14" s="189">
        <f t="shared" si="0"/>
        <v>0</v>
      </c>
      <c r="L14" s="189">
        <f t="shared" si="0"/>
        <v>0</v>
      </c>
      <c r="M14" s="189">
        <f t="shared" si="0"/>
        <v>0</v>
      </c>
      <c r="N14" s="189">
        <f t="shared" si="0"/>
        <v>0</v>
      </c>
      <c r="O14" s="189">
        <f t="shared" si="0"/>
        <v>0</v>
      </c>
      <c r="P14" s="189">
        <f t="shared" si="0"/>
        <v>0</v>
      </c>
      <c r="Q14" s="189">
        <f t="shared" si="0"/>
        <v>0</v>
      </c>
      <c r="R14" s="189">
        <f t="shared" si="0"/>
        <v>0</v>
      </c>
      <c r="S14" s="189">
        <f t="shared" si="0"/>
        <v>0</v>
      </c>
      <c r="T14" s="189">
        <f t="shared" si="0"/>
        <v>0</v>
      </c>
      <c r="U14" s="189">
        <f t="shared" si="0"/>
        <v>0</v>
      </c>
      <c r="V14" s="189">
        <f t="shared" si="0"/>
        <v>0</v>
      </c>
      <c r="W14" s="189">
        <f t="shared" si="0"/>
        <v>0</v>
      </c>
      <c r="X14" s="189">
        <f t="shared" si="0"/>
        <v>0</v>
      </c>
      <c r="Y14" s="189">
        <f t="shared" si="0"/>
        <v>0</v>
      </c>
      <c r="Z14" s="189">
        <f t="shared" si="0"/>
        <v>0</v>
      </c>
      <c r="AA14" s="189">
        <f t="shared" si="0"/>
        <v>0</v>
      </c>
      <c r="AB14" s="189">
        <f t="shared" si="0"/>
        <v>0</v>
      </c>
      <c r="AC14" s="189">
        <f t="shared" si="0"/>
        <v>0</v>
      </c>
      <c r="AD14" s="189">
        <f t="shared" si="0"/>
        <v>0</v>
      </c>
      <c r="AE14" s="189">
        <f t="shared" si="0"/>
        <v>0</v>
      </c>
      <c r="AF14" s="189">
        <f t="shared" si="0"/>
        <v>0</v>
      </c>
      <c r="AG14" s="189">
        <f t="shared" si="0"/>
        <v>0</v>
      </c>
      <c r="AH14" s="190">
        <f>SUM(AH10:AH13)</f>
        <v>0</v>
      </c>
    </row>
    <row r="15" spans="1:36" s="154" customFormat="1" ht="7.5" customHeight="1">
      <c r="A15" s="532"/>
      <c r="B15" s="533"/>
      <c r="C15" s="533"/>
      <c r="D15" s="534"/>
      <c r="E15" s="535"/>
      <c r="F15" s="535"/>
      <c r="G15" s="535"/>
      <c r="H15" s="535"/>
      <c r="I15" s="535"/>
      <c r="J15" s="535"/>
      <c r="K15" s="535"/>
      <c r="L15" s="535"/>
      <c r="M15" s="535"/>
      <c r="N15" s="536"/>
      <c r="O15" s="536"/>
      <c r="P15" s="536"/>
      <c r="Q15" s="536"/>
      <c r="R15" s="536"/>
      <c r="S15" s="536"/>
      <c r="T15" s="536"/>
      <c r="U15" s="536"/>
      <c r="V15" s="536"/>
      <c r="W15" s="536"/>
      <c r="X15" s="536"/>
      <c r="Y15" s="536"/>
      <c r="Z15" s="536"/>
      <c r="AA15" s="536"/>
      <c r="AB15" s="536"/>
      <c r="AC15" s="536"/>
      <c r="AD15" s="536"/>
      <c r="AE15" s="536"/>
      <c r="AF15" s="536"/>
      <c r="AG15" s="536"/>
      <c r="AH15" s="537"/>
    </row>
    <row r="16" spans="1:36" s="13" customFormat="1" ht="10.5">
      <c r="A16" s="531">
        <v>6</v>
      </c>
      <c r="B16" s="123" t="s">
        <v>274</v>
      </c>
      <c r="C16" s="123"/>
      <c r="D16" s="186"/>
      <c r="E16" s="200"/>
      <c r="F16" s="200"/>
      <c r="G16" s="200"/>
      <c r="H16" s="200"/>
      <c r="I16" s="200"/>
      <c r="J16" s="200"/>
      <c r="K16" s="200"/>
      <c r="L16" s="200"/>
      <c r="M16" s="200"/>
      <c r="N16" s="201"/>
      <c r="O16" s="201"/>
      <c r="P16" s="201"/>
      <c r="Q16" s="201"/>
      <c r="R16" s="201"/>
      <c r="S16" s="201"/>
      <c r="T16" s="201"/>
      <c r="U16" s="201"/>
      <c r="V16" s="201"/>
      <c r="W16" s="201"/>
      <c r="X16" s="201"/>
      <c r="Y16" s="201"/>
      <c r="Z16" s="201"/>
      <c r="AA16" s="201"/>
      <c r="AB16" s="201"/>
      <c r="AC16" s="201"/>
      <c r="AD16" s="201"/>
      <c r="AE16" s="201"/>
      <c r="AF16" s="201"/>
      <c r="AG16" s="201"/>
      <c r="AH16" s="202"/>
    </row>
    <row r="17" spans="1:34" s="13" customFormat="1" ht="10.5">
      <c r="A17" s="185">
        <v>7</v>
      </c>
      <c r="B17" s="124" t="s">
        <v>275</v>
      </c>
      <c r="C17" s="124"/>
      <c r="D17" s="187">
        <f>SUM(E17:AH17)</f>
        <v>0</v>
      </c>
      <c r="E17" s="116"/>
      <c r="F17" s="116"/>
      <c r="G17" s="116"/>
      <c r="H17" s="116"/>
      <c r="I17" s="116"/>
      <c r="J17" s="116"/>
      <c r="K17" s="116"/>
      <c r="L17" s="116"/>
      <c r="M17" s="116"/>
      <c r="N17" s="118"/>
      <c r="O17" s="118"/>
      <c r="P17" s="118"/>
      <c r="Q17" s="118"/>
      <c r="R17" s="118"/>
      <c r="S17" s="118"/>
      <c r="T17" s="118"/>
      <c r="U17" s="118"/>
      <c r="V17" s="118"/>
      <c r="W17" s="118"/>
      <c r="X17" s="118"/>
      <c r="Y17" s="118"/>
      <c r="Z17" s="118"/>
      <c r="AA17" s="118"/>
      <c r="AB17" s="118"/>
      <c r="AC17" s="118"/>
      <c r="AD17" s="118"/>
      <c r="AE17" s="118"/>
      <c r="AF17" s="118"/>
      <c r="AG17" s="118"/>
      <c r="AH17" s="119"/>
    </row>
    <row r="18" spans="1:34" s="13" customFormat="1" ht="10.5">
      <c r="A18" s="185">
        <v>8</v>
      </c>
      <c r="B18" s="124" t="s">
        <v>276</v>
      </c>
      <c r="C18" s="124"/>
      <c r="D18" s="187">
        <f>SUM(E18:AH18)</f>
        <v>0</v>
      </c>
      <c r="E18" s="116"/>
      <c r="F18" s="116"/>
      <c r="G18" s="116"/>
      <c r="H18" s="116"/>
      <c r="I18" s="116"/>
      <c r="J18" s="116"/>
      <c r="K18" s="116"/>
      <c r="L18" s="116"/>
      <c r="M18" s="116"/>
      <c r="N18" s="118"/>
      <c r="O18" s="118"/>
      <c r="P18" s="118"/>
      <c r="Q18" s="118"/>
      <c r="R18" s="118"/>
      <c r="S18" s="118"/>
      <c r="T18" s="118"/>
      <c r="U18" s="118"/>
      <c r="V18" s="118"/>
      <c r="W18" s="118"/>
      <c r="X18" s="118"/>
      <c r="Y18" s="118"/>
      <c r="Z18" s="118"/>
      <c r="AA18" s="118"/>
      <c r="AB18" s="118"/>
      <c r="AC18" s="118"/>
      <c r="AD18" s="118"/>
      <c r="AE18" s="118"/>
      <c r="AF18" s="118"/>
      <c r="AG18" s="118"/>
      <c r="AH18" s="119"/>
    </row>
    <row r="19" spans="1:34" s="13" customFormat="1" ht="10.5">
      <c r="A19" s="185">
        <v>9</v>
      </c>
      <c r="B19" s="124" t="s">
        <v>277</v>
      </c>
      <c r="C19" s="124"/>
      <c r="D19" s="187">
        <f>SUM(E19:AH19)</f>
        <v>0</v>
      </c>
      <c r="E19" s="116"/>
      <c r="F19" s="116"/>
      <c r="G19" s="116"/>
      <c r="H19" s="116"/>
      <c r="I19" s="116"/>
      <c r="J19" s="116"/>
      <c r="K19" s="116"/>
      <c r="L19" s="116"/>
      <c r="M19" s="116"/>
      <c r="N19" s="118"/>
      <c r="O19" s="118"/>
      <c r="P19" s="118"/>
      <c r="Q19" s="118"/>
      <c r="R19" s="118"/>
      <c r="S19" s="118"/>
      <c r="T19" s="118"/>
      <c r="U19" s="118"/>
      <c r="V19" s="118"/>
      <c r="W19" s="118"/>
      <c r="X19" s="118"/>
      <c r="Y19" s="118"/>
      <c r="Z19" s="118"/>
      <c r="AA19" s="118"/>
      <c r="AB19" s="118"/>
      <c r="AC19" s="118"/>
      <c r="AD19" s="118"/>
      <c r="AE19" s="118"/>
      <c r="AF19" s="118"/>
      <c r="AG19" s="118"/>
      <c r="AH19" s="119"/>
    </row>
    <row r="20" spans="1:34" s="13" customFormat="1" ht="10.5">
      <c r="A20" s="153">
        <v>10</v>
      </c>
      <c r="B20" s="120" t="s">
        <v>278</v>
      </c>
      <c r="C20" s="120"/>
      <c r="D20" s="187">
        <f>SUM(E20:AH20)</f>
        <v>0</v>
      </c>
      <c r="E20" s="116"/>
      <c r="F20" s="116"/>
      <c r="G20" s="116"/>
      <c r="H20" s="116"/>
      <c r="I20" s="116"/>
      <c r="J20" s="116"/>
      <c r="K20" s="116"/>
      <c r="L20" s="116"/>
      <c r="M20" s="116"/>
      <c r="N20" s="118"/>
      <c r="O20" s="118"/>
      <c r="P20" s="118"/>
      <c r="Q20" s="118"/>
      <c r="R20" s="118"/>
      <c r="S20" s="118"/>
      <c r="T20" s="118"/>
      <c r="U20" s="118"/>
      <c r="V20" s="118"/>
      <c r="W20" s="118"/>
      <c r="X20" s="118"/>
      <c r="Y20" s="118"/>
      <c r="Z20" s="118"/>
      <c r="AA20" s="118"/>
      <c r="AB20" s="118"/>
      <c r="AC20" s="118"/>
      <c r="AD20" s="118"/>
      <c r="AE20" s="118"/>
      <c r="AF20" s="118"/>
      <c r="AG20" s="118"/>
      <c r="AH20" s="119"/>
    </row>
    <row r="21" spans="1:34" s="154" customFormat="1" ht="10.5">
      <c r="A21" s="185">
        <v>11</v>
      </c>
      <c r="B21" s="125" t="s">
        <v>279</v>
      </c>
      <c r="C21" s="125"/>
      <c r="D21" s="188">
        <f>SUM(D16:D20)</f>
        <v>0</v>
      </c>
      <c r="E21" s="189">
        <f>SUM(E16:E20)</f>
        <v>0</v>
      </c>
      <c r="F21" s="189">
        <f t="shared" ref="F21:AH21" si="1">SUM(F16:F20)</f>
        <v>0</v>
      </c>
      <c r="G21" s="189">
        <f t="shared" si="1"/>
        <v>0</v>
      </c>
      <c r="H21" s="189">
        <f t="shared" si="1"/>
        <v>0</v>
      </c>
      <c r="I21" s="189">
        <f t="shared" si="1"/>
        <v>0</v>
      </c>
      <c r="J21" s="189">
        <f t="shared" si="1"/>
        <v>0</v>
      </c>
      <c r="K21" s="189">
        <f t="shared" si="1"/>
        <v>0</v>
      </c>
      <c r="L21" s="189">
        <f t="shared" si="1"/>
        <v>0</v>
      </c>
      <c r="M21" s="189">
        <f t="shared" si="1"/>
        <v>0</v>
      </c>
      <c r="N21" s="189">
        <f t="shared" si="1"/>
        <v>0</v>
      </c>
      <c r="O21" s="189">
        <f t="shared" si="1"/>
        <v>0</v>
      </c>
      <c r="P21" s="189">
        <f t="shared" ref="P21" si="2">SUM(P16:P20)</f>
        <v>0</v>
      </c>
      <c r="Q21" s="189">
        <f t="shared" si="1"/>
        <v>0</v>
      </c>
      <c r="R21" s="189">
        <f t="shared" si="1"/>
        <v>0</v>
      </c>
      <c r="S21" s="189">
        <f t="shared" si="1"/>
        <v>0</v>
      </c>
      <c r="T21" s="189">
        <f t="shared" si="1"/>
        <v>0</v>
      </c>
      <c r="U21" s="189">
        <f t="shared" si="1"/>
        <v>0</v>
      </c>
      <c r="V21" s="189">
        <f t="shared" si="1"/>
        <v>0</v>
      </c>
      <c r="W21" s="189">
        <f t="shared" si="1"/>
        <v>0</v>
      </c>
      <c r="X21" s="189">
        <f t="shared" si="1"/>
        <v>0</v>
      </c>
      <c r="Y21" s="189">
        <f t="shared" si="1"/>
        <v>0</v>
      </c>
      <c r="Z21" s="189">
        <f t="shared" si="1"/>
        <v>0</v>
      </c>
      <c r="AA21" s="189">
        <f t="shared" si="1"/>
        <v>0</v>
      </c>
      <c r="AB21" s="189">
        <f t="shared" si="1"/>
        <v>0</v>
      </c>
      <c r="AC21" s="189">
        <f t="shared" si="1"/>
        <v>0</v>
      </c>
      <c r="AD21" s="189">
        <f t="shared" si="1"/>
        <v>0</v>
      </c>
      <c r="AE21" s="189">
        <f t="shared" si="1"/>
        <v>0</v>
      </c>
      <c r="AF21" s="189">
        <f t="shared" si="1"/>
        <v>0</v>
      </c>
      <c r="AG21" s="189">
        <f t="shared" si="1"/>
        <v>0</v>
      </c>
      <c r="AH21" s="190">
        <f t="shared" si="1"/>
        <v>0</v>
      </c>
    </row>
    <row r="22" spans="1:34" s="13" customFormat="1" ht="6.75" customHeight="1">
      <c r="A22" s="185"/>
      <c r="B22" s="124"/>
      <c r="C22" s="124"/>
      <c r="D22" s="187"/>
      <c r="E22" s="191"/>
      <c r="F22" s="191"/>
      <c r="G22" s="191"/>
      <c r="H22" s="191"/>
      <c r="I22" s="191"/>
      <c r="J22" s="191"/>
      <c r="K22" s="191"/>
      <c r="L22" s="191"/>
      <c r="M22" s="191"/>
      <c r="N22" s="192"/>
      <c r="O22" s="192"/>
      <c r="P22" s="192"/>
      <c r="Q22" s="192"/>
      <c r="R22" s="192"/>
      <c r="S22" s="192"/>
      <c r="T22" s="192"/>
      <c r="U22" s="192"/>
      <c r="V22" s="192"/>
      <c r="W22" s="192"/>
      <c r="X22" s="192"/>
      <c r="Y22" s="192"/>
      <c r="Z22" s="192"/>
      <c r="AA22" s="192"/>
      <c r="AB22" s="192"/>
      <c r="AC22" s="192"/>
      <c r="AD22" s="192"/>
      <c r="AE22" s="192"/>
      <c r="AF22" s="192"/>
      <c r="AG22" s="192"/>
      <c r="AH22" s="193"/>
    </row>
    <row r="23" spans="1:34" s="154" customFormat="1" ht="11" thickBot="1">
      <c r="A23" s="194">
        <v>12</v>
      </c>
      <c r="B23" s="195" t="s">
        <v>280</v>
      </c>
      <c r="C23" s="195"/>
      <c r="D23" s="196">
        <f>+D14-D21</f>
        <v>0</v>
      </c>
      <c r="E23" s="197">
        <f>+E14-E21</f>
        <v>0</v>
      </c>
      <c r="F23" s="197">
        <f t="shared" ref="F23:AH23" si="3">+F14-F21</f>
        <v>0</v>
      </c>
      <c r="G23" s="197">
        <f t="shared" si="3"/>
        <v>0</v>
      </c>
      <c r="H23" s="197">
        <f t="shared" si="3"/>
        <v>0</v>
      </c>
      <c r="I23" s="197">
        <f t="shared" si="3"/>
        <v>0</v>
      </c>
      <c r="J23" s="197">
        <f t="shared" si="3"/>
        <v>0</v>
      </c>
      <c r="K23" s="197">
        <f t="shared" si="3"/>
        <v>0</v>
      </c>
      <c r="L23" s="197">
        <f t="shared" si="3"/>
        <v>0</v>
      </c>
      <c r="M23" s="197">
        <f t="shared" si="3"/>
        <v>0</v>
      </c>
      <c r="N23" s="198">
        <f t="shared" si="3"/>
        <v>0</v>
      </c>
      <c r="O23" s="198">
        <f t="shared" si="3"/>
        <v>0</v>
      </c>
      <c r="P23" s="198">
        <f t="shared" ref="P23" si="4">+P14-P21</f>
        <v>0</v>
      </c>
      <c r="Q23" s="197">
        <f t="shared" si="3"/>
        <v>0</v>
      </c>
      <c r="R23" s="198">
        <f t="shared" si="3"/>
        <v>0</v>
      </c>
      <c r="S23" s="198">
        <f t="shared" si="3"/>
        <v>0</v>
      </c>
      <c r="T23" s="198">
        <f t="shared" si="3"/>
        <v>0</v>
      </c>
      <c r="U23" s="197">
        <f t="shared" si="3"/>
        <v>0</v>
      </c>
      <c r="V23" s="198">
        <f t="shared" si="3"/>
        <v>0</v>
      </c>
      <c r="W23" s="198">
        <f t="shared" si="3"/>
        <v>0</v>
      </c>
      <c r="X23" s="198">
        <f t="shared" si="3"/>
        <v>0</v>
      </c>
      <c r="Y23" s="197">
        <f t="shared" si="3"/>
        <v>0</v>
      </c>
      <c r="Z23" s="197">
        <f t="shared" si="3"/>
        <v>0</v>
      </c>
      <c r="AA23" s="197">
        <f t="shared" si="3"/>
        <v>0</v>
      </c>
      <c r="AB23" s="197">
        <f t="shared" si="3"/>
        <v>0</v>
      </c>
      <c r="AC23" s="197">
        <f t="shared" si="3"/>
        <v>0</v>
      </c>
      <c r="AD23" s="197">
        <f t="shared" si="3"/>
        <v>0</v>
      </c>
      <c r="AE23" s="197">
        <f t="shared" si="3"/>
        <v>0</v>
      </c>
      <c r="AF23" s="197">
        <f t="shared" si="3"/>
        <v>0</v>
      </c>
      <c r="AG23" s="197">
        <f t="shared" si="3"/>
        <v>0</v>
      </c>
      <c r="AH23" s="199">
        <f t="shared" si="3"/>
        <v>0</v>
      </c>
    </row>
    <row r="24" spans="1:34" s="13" customFormat="1" ht="5.25" customHeight="1" thickTop="1">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row>
    <row r="25" spans="1:34" ht="4.5" customHeight="1"/>
    <row r="26" spans="1:34" ht="24.75" customHeight="1">
      <c r="A26"/>
      <c r="B26" s="922" t="s">
        <v>281</v>
      </c>
      <c r="C26" s="922"/>
      <c r="D26" s="922"/>
      <c r="E26" s="922"/>
      <c r="F26" s="922"/>
      <c r="G26" s="922"/>
      <c r="H26" s="922"/>
      <c r="I26" s="922"/>
      <c r="J26" s="922"/>
      <c r="K26" s="922"/>
      <c r="L26" s="922"/>
      <c r="M26" s="922"/>
      <c r="N26" s="922"/>
      <c r="O26" s="922"/>
      <c r="P26" s="922"/>
      <c r="Q26" s="922"/>
      <c r="R26" s="922"/>
      <c r="S26" s="922"/>
      <c r="T26" s="922"/>
      <c r="U26" s="922"/>
      <c r="V26" s="922"/>
      <c r="W26" s="922"/>
      <c r="X26" s="922"/>
      <c r="Y26" s="922"/>
      <c r="Z26" s="922"/>
      <c r="AA26" s="922"/>
      <c r="AB26" s="922"/>
      <c r="AC26" s="922"/>
      <c r="AD26" s="922"/>
      <c r="AE26" s="922"/>
      <c r="AF26" s="922"/>
      <c r="AG26" s="922"/>
      <c r="AH26" s="922"/>
    </row>
    <row r="27" spans="1:34" ht="5.25" customHeight="1">
      <c r="B27" s="155"/>
      <c r="C27" s="155"/>
      <c r="D27" s="155"/>
      <c r="E27" s="155"/>
      <c r="F27" s="155"/>
      <c r="G27" s="155"/>
      <c r="H27" s="155"/>
      <c r="I27" s="155"/>
      <c r="J27" s="155"/>
      <c r="K27" s="155"/>
      <c r="L27" s="155"/>
      <c r="M27" s="155"/>
    </row>
    <row r="28" spans="1:34" ht="3" customHeight="1">
      <c r="B28" s="156"/>
      <c r="C28" s="157"/>
      <c r="D28" s="157"/>
      <c r="E28" s="45"/>
      <c r="F28" s="45"/>
      <c r="G28" s="45"/>
      <c r="H28" s="45"/>
      <c r="I28" s="45"/>
      <c r="J28" s="158"/>
      <c r="K28" s="159"/>
      <c r="L28" s="1"/>
      <c r="M28" s="160"/>
    </row>
    <row r="29" spans="1:34" s="13" customFormat="1" ht="13.5" customHeight="1">
      <c r="B29" s="161"/>
      <c r="C29" s="161"/>
      <c r="D29" s="46"/>
      <c r="E29" s="46"/>
      <c r="F29" s="46"/>
      <c r="G29" s="12"/>
      <c r="H29" s="12"/>
      <c r="J29" s="12"/>
      <c r="K29" s="162"/>
      <c r="L29" s="923"/>
      <c r="M29" s="163"/>
    </row>
    <row r="30" spans="1:34" s="164" customFormat="1" ht="12.75" customHeight="1">
      <c r="C30" s="552" t="s">
        <v>282</v>
      </c>
      <c r="D30" s="921"/>
      <c r="E30" s="921"/>
      <c r="F30" s="921"/>
      <c r="G30" s="921"/>
      <c r="H30" s="921"/>
      <c r="J30" s="165"/>
      <c r="K30" s="166" t="s">
        <v>283</v>
      </c>
      <c r="L30" s="924"/>
      <c r="M30" s="167"/>
    </row>
    <row r="31" spans="1:34" s="164" customFormat="1" ht="9.75" customHeight="1">
      <c r="B31" s="47"/>
      <c r="C31" s="47"/>
      <c r="D31" s="927"/>
      <c r="E31" s="927"/>
      <c r="F31" s="927"/>
      <c r="G31" s="927"/>
      <c r="H31" s="927"/>
      <c r="J31" s="165"/>
      <c r="K31" s="47"/>
      <c r="L31" s="47"/>
      <c r="M31" s="167"/>
    </row>
    <row r="32" spans="1:34" s="164" customFormat="1" ht="12.75" customHeight="1">
      <c r="C32" s="553" t="s">
        <v>284</v>
      </c>
      <c r="D32" s="921"/>
      <c r="E32" s="921"/>
      <c r="F32" s="921"/>
      <c r="G32" s="921"/>
      <c r="H32" s="921"/>
      <c r="J32" s="165"/>
      <c r="K32" s="168"/>
      <c r="L32" s="846"/>
      <c r="M32" s="167"/>
    </row>
    <row r="33" spans="1:34" s="164" customFormat="1" ht="9" customHeight="1">
      <c r="B33" s="50"/>
      <c r="C33" s="47"/>
      <c r="D33" s="47"/>
      <c r="E33" s="47"/>
      <c r="F33" s="47"/>
      <c r="G33" s="165"/>
      <c r="H33" s="165"/>
      <c r="J33" s="165"/>
      <c r="K33" s="47"/>
      <c r="L33" s="47"/>
      <c r="M33" s="167"/>
    </row>
    <row r="34" spans="1:34" s="164" customFormat="1" ht="7.5" customHeight="1">
      <c r="B34" s="50"/>
      <c r="C34" s="47"/>
      <c r="D34" s="48"/>
      <c r="E34" s="48"/>
      <c r="F34" s="48"/>
      <c r="G34" s="165"/>
      <c r="H34" s="165"/>
      <c r="J34" s="165"/>
      <c r="K34" s="47"/>
      <c r="L34" s="925"/>
      <c r="M34" s="167"/>
    </row>
    <row r="35" spans="1:34" s="164" customFormat="1" ht="12.75" customHeight="1">
      <c r="C35" s="552" t="s">
        <v>285</v>
      </c>
      <c r="D35" s="49"/>
      <c r="E35" s="49"/>
      <c r="F35" s="49"/>
      <c r="G35" s="169"/>
      <c r="H35" s="169"/>
      <c r="J35" s="165"/>
      <c r="K35" s="166" t="s">
        <v>283</v>
      </c>
      <c r="L35" s="926"/>
      <c r="M35" s="167"/>
    </row>
    <row r="36" spans="1:34" s="164" customFormat="1" ht="13.5" customHeight="1">
      <c r="C36" s="554" t="s">
        <v>286</v>
      </c>
      <c r="D36" s="920" t="s">
        <v>287</v>
      </c>
      <c r="E36" s="920"/>
      <c r="F36" s="920"/>
      <c r="G36" s="920"/>
      <c r="H36" s="920"/>
      <c r="J36" s="167"/>
      <c r="K36" s="165"/>
      <c r="L36" s="165"/>
      <c r="M36" s="165"/>
    </row>
    <row r="37" spans="1:34" s="13" customFormat="1">
      <c r="B37" s="161"/>
      <c r="C37" s="162"/>
      <c r="D37" s="162"/>
      <c r="E37" s="170"/>
      <c r="F37" s="170"/>
      <c r="G37" s="170"/>
      <c r="H37" s="170"/>
      <c r="I37" s="162"/>
      <c r="J37" s="171"/>
      <c r="K37" s="12"/>
      <c r="L37" s="12"/>
      <c r="M37" s="12"/>
    </row>
    <row r="38" spans="1:34" s="13" customFormat="1" ht="10.5">
      <c r="D38" s="12"/>
      <c r="E38" s="12"/>
      <c r="F38" s="12"/>
      <c r="G38" s="12"/>
      <c r="H38" s="12"/>
      <c r="I38" s="12"/>
      <c r="J38" s="12"/>
      <c r="K38" s="12"/>
      <c r="L38" s="12"/>
      <c r="M38" s="12"/>
    </row>
    <row r="39" spans="1:34" ht="25.5" thickBot="1">
      <c r="A39" s="203" t="s">
        <v>288</v>
      </c>
      <c r="B39"/>
      <c r="C39"/>
      <c r="D39" s="129"/>
      <c r="E39" s="129"/>
      <c r="F39" s="129"/>
      <c r="G39" s="129"/>
      <c r="H39" s="129"/>
      <c r="I39" s="129"/>
      <c r="J39" s="129"/>
      <c r="K39" s="129"/>
      <c r="L39" s="129"/>
      <c r="M39" s="129"/>
      <c r="N39"/>
      <c r="O39"/>
      <c r="P39"/>
      <c r="Q39"/>
      <c r="R39"/>
      <c r="S39"/>
      <c r="T39"/>
      <c r="U39"/>
      <c r="V39"/>
      <c r="W39"/>
      <c r="X39"/>
      <c r="Y39"/>
      <c r="Z39"/>
      <c r="AA39"/>
      <c r="AB39"/>
      <c r="AC39"/>
      <c r="AD39"/>
      <c r="AE39"/>
      <c r="AF39"/>
      <c r="AG39"/>
      <c r="AH39"/>
    </row>
    <row r="40" spans="1:34" ht="23.25" customHeight="1">
      <c r="A40" s="204"/>
      <c r="B40" s="205" t="s">
        <v>266</v>
      </c>
      <c r="C40" s="206"/>
      <c r="D40" s="207" t="s">
        <v>267</v>
      </c>
      <c r="E40" s="208" t="str">
        <f t="shared" ref="E40:O40" si="5">E8</f>
        <v>PROGRAM NAME</v>
      </c>
      <c r="F40" s="208" t="str">
        <f t="shared" si="5"/>
        <v xml:space="preserve">PROGRAM NAME </v>
      </c>
      <c r="G40" s="208" t="str">
        <f t="shared" si="5"/>
        <v xml:space="preserve">PROGRAM NAME </v>
      </c>
      <c r="H40" s="208" t="str">
        <f t="shared" si="5"/>
        <v xml:space="preserve">PROGRAM NAME </v>
      </c>
      <c r="I40" s="208" t="str">
        <f t="shared" si="5"/>
        <v xml:space="preserve">PROGRAM NAME </v>
      </c>
      <c r="J40" s="208" t="str">
        <f t="shared" si="5"/>
        <v xml:space="preserve">PROGRAM NAME </v>
      </c>
      <c r="K40" s="208" t="str">
        <f t="shared" si="5"/>
        <v xml:space="preserve">PROGRAM NAME </v>
      </c>
      <c r="L40" s="208" t="str">
        <f t="shared" si="5"/>
        <v xml:space="preserve">PROGRAM NAME </v>
      </c>
      <c r="M40" s="208" t="str">
        <f t="shared" si="5"/>
        <v xml:space="preserve">PROGRAM NAME </v>
      </c>
      <c r="N40" s="208" t="str">
        <f t="shared" si="5"/>
        <v xml:space="preserve">PROGRAM NAME </v>
      </c>
      <c r="O40" s="208" t="str">
        <f t="shared" si="5"/>
        <v xml:space="preserve">PROGRAM NAME </v>
      </c>
      <c r="P40" s="208" t="str">
        <f t="shared" ref="P40:AH40" si="6">P8</f>
        <v xml:space="preserve">PROGRAM NAME </v>
      </c>
      <c r="Q40" s="208" t="str">
        <f t="shared" si="6"/>
        <v xml:space="preserve">PROGRAM NAME </v>
      </c>
      <c r="R40" s="208" t="str">
        <f t="shared" si="6"/>
        <v xml:space="preserve">PROGRAM NAME </v>
      </c>
      <c r="S40" s="208" t="str">
        <f t="shared" si="6"/>
        <v xml:space="preserve">PROGRAM NAME </v>
      </c>
      <c r="T40" s="208" t="str">
        <f t="shared" si="6"/>
        <v xml:space="preserve">PROGRAM NAME </v>
      </c>
      <c r="U40" s="208" t="str">
        <f t="shared" si="6"/>
        <v xml:space="preserve">PROGRAM NAME </v>
      </c>
      <c r="V40" s="208" t="str">
        <f t="shared" si="6"/>
        <v xml:space="preserve">PROGRAM NAME </v>
      </c>
      <c r="W40" s="208" t="str">
        <f t="shared" si="6"/>
        <v xml:space="preserve">PROGRAM NAME </v>
      </c>
      <c r="X40" s="208" t="str">
        <f t="shared" si="6"/>
        <v xml:space="preserve">PROGRAM NAME </v>
      </c>
      <c r="Y40" s="208" t="str">
        <f t="shared" si="6"/>
        <v xml:space="preserve">PROGRAM NAME </v>
      </c>
      <c r="Z40" s="703" t="str">
        <f>Z8</f>
        <v xml:space="preserve">PROGRAM NAME </v>
      </c>
      <c r="AA40" s="703" t="str">
        <f t="shared" ref="AA40:AG40" si="7">AA8</f>
        <v xml:space="preserve">PROGRAM NAME </v>
      </c>
      <c r="AB40" s="703" t="str">
        <f t="shared" si="7"/>
        <v xml:space="preserve">PROGRAM NAME </v>
      </c>
      <c r="AC40" s="703" t="str">
        <f t="shared" si="7"/>
        <v xml:space="preserve">PROGRAM NAME </v>
      </c>
      <c r="AD40" s="703" t="str">
        <f t="shared" si="7"/>
        <v xml:space="preserve">PROGRAM NAME </v>
      </c>
      <c r="AE40" s="703" t="str">
        <f t="shared" si="7"/>
        <v xml:space="preserve">PROGRAM NAME </v>
      </c>
      <c r="AF40" s="703" t="str">
        <f t="shared" si="7"/>
        <v xml:space="preserve">PROGRAM NAME </v>
      </c>
      <c r="AG40" s="703" t="str">
        <f t="shared" si="7"/>
        <v xml:space="preserve">PROGRAM NAME </v>
      </c>
      <c r="AH40" s="209" t="str">
        <f t="shared" si="6"/>
        <v xml:space="preserve">PROGRAM NAME </v>
      </c>
    </row>
    <row r="41" spans="1:34" ht="23.25" customHeight="1">
      <c r="A41" s="210"/>
      <c r="B41" s="181" t="s">
        <v>268</v>
      </c>
      <c r="C41" s="182"/>
      <c r="D41" s="183"/>
      <c r="E41" s="184" t="str">
        <f t="shared" ref="E41:O41" si="8">E9</f>
        <v>FUNDING SOURCE 1</v>
      </c>
      <c r="F41" s="184" t="str">
        <f t="shared" si="8"/>
        <v>FUNDING SOURCE 2</v>
      </c>
      <c r="G41" s="184" t="str">
        <f t="shared" si="8"/>
        <v>FUNDING SOURCE 3</v>
      </c>
      <c r="H41" s="184" t="str">
        <f t="shared" si="8"/>
        <v>FUNDING SOURCE 4</v>
      </c>
      <c r="I41" s="184" t="str">
        <f t="shared" si="8"/>
        <v>FUNDING SOURCE 5</v>
      </c>
      <c r="J41" s="184" t="str">
        <f t="shared" si="8"/>
        <v>FUNDING SOURCE 6</v>
      </c>
      <c r="K41" s="184" t="str">
        <f t="shared" si="8"/>
        <v>FUNDING SOURCE 7</v>
      </c>
      <c r="L41" s="184" t="str">
        <f t="shared" si="8"/>
        <v>FUNDING SOURCE 8</v>
      </c>
      <c r="M41" s="184" t="str">
        <f t="shared" si="8"/>
        <v>FUNDING SOURCE 9</v>
      </c>
      <c r="N41" s="184" t="str">
        <f t="shared" si="8"/>
        <v>FUNDING SOURCE 10</v>
      </c>
      <c r="O41" s="184" t="str">
        <f t="shared" si="8"/>
        <v>FUNDING SOURCE 11</v>
      </c>
      <c r="P41" s="184" t="str">
        <f t="shared" ref="P41:AH41" si="9">P9</f>
        <v>FUNDING SOURCE 12</v>
      </c>
      <c r="Q41" s="184" t="str">
        <f t="shared" si="9"/>
        <v>FUNDING SOURCE 13</v>
      </c>
      <c r="R41" s="184" t="str">
        <f t="shared" si="9"/>
        <v>FUNDING SOURCE 14</v>
      </c>
      <c r="S41" s="184" t="str">
        <f t="shared" si="9"/>
        <v>FUNDING SOURCE 15</v>
      </c>
      <c r="T41" s="184" t="str">
        <f t="shared" si="9"/>
        <v>FUNDING SOURCE 16</v>
      </c>
      <c r="U41" s="184" t="str">
        <f t="shared" si="9"/>
        <v>FUNDING SOURCE 17</v>
      </c>
      <c r="V41" s="184" t="str">
        <f t="shared" si="9"/>
        <v>FUNDING SOURCE 18</v>
      </c>
      <c r="W41" s="184" t="str">
        <f t="shared" si="9"/>
        <v>FUNDING SOURCE 19</v>
      </c>
      <c r="X41" s="184" t="str">
        <f t="shared" si="9"/>
        <v>FUNDING SOURCE 20</v>
      </c>
      <c r="Y41" s="184" t="str">
        <f t="shared" si="9"/>
        <v>FUNDING SOURCE 21</v>
      </c>
      <c r="Z41" s="184" t="str">
        <f t="shared" si="9"/>
        <v>FUNDING SOURCE 22</v>
      </c>
      <c r="AA41" s="184" t="str">
        <f t="shared" si="9"/>
        <v>FUNDING SOURCE 23</v>
      </c>
      <c r="AB41" s="184" t="str">
        <f t="shared" si="9"/>
        <v>FUNDING SOURCE 24</v>
      </c>
      <c r="AC41" s="184" t="str">
        <f t="shared" si="9"/>
        <v>FUNDING SOURCE 25</v>
      </c>
      <c r="AD41" s="184" t="str">
        <f t="shared" si="9"/>
        <v>FUNDING SOURCE 26</v>
      </c>
      <c r="AE41" s="184" t="str">
        <f t="shared" si="9"/>
        <v>FUNDING SOURCE 27</v>
      </c>
      <c r="AF41" s="184" t="str">
        <f t="shared" si="9"/>
        <v>FUNDING SOURCE 28</v>
      </c>
      <c r="AG41" s="184" t="str">
        <f t="shared" si="9"/>
        <v>FUNDING SOURCE 29</v>
      </c>
      <c r="AH41" s="211" t="str">
        <f t="shared" si="9"/>
        <v>FUNDING SOURCE 30</v>
      </c>
    </row>
    <row r="42" spans="1:34">
      <c r="A42" s="212">
        <v>25</v>
      </c>
      <c r="B42" s="213" t="s">
        <v>269</v>
      </c>
      <c r="C42" s="214"/>
      <c r="D42" s="215" t="str">
        <f t="shared" ref="D42:M42" si="10">IF(ISERROR(D10/D$14),"",D10/D$14)</f>
        <v/>
      </c>
      <c r="E42" s="216" t="str">
        <f t="shared" si="10"/>
        <v/>
      </c>
      <c r="F42" s="216" t="str">
        <f t="shared" si="10"/>
        <v/>
      </c>
      <c r="G42" s="216" t="str">
        <f t="shared" si="10"/>
        <v/>
      </c>
      <c r="H42" s="216" t="str">
        <f t="shared" si="10"/>
        <v/>
      </c>
      <c r="I42" s="216" t="str">
        <f t="shared" si="10"/>
        <v/>
      </c>
      <c r="J42" s="216" t="str">
        <f t="shared" si="10"/>
        <v/>
      </c>
      <c r="K42" s="216" t="str">
        <f t="shared" si="10"/>
        <v/>
      </c>
      <c r="L42" s="216" t="str">
        <f t="shared" si="10"/>
        <v/>
      </c>
      <c r="M42" s="216" t="str">
        <f t="shared" si="10"/>
        <v/>
      </c>
      <c r="N42" s="216" t="str">
        <f t="shared" ref="N42:P42" si="11">IF(ISERROR(N10/N$14),"",N10/N$14)</f>
        <v/>
      </c>
      <c r="O42" s="216" t="str">
        <f t="shared" si="11"/>
        <v/>
      </c>
      <c r="P42" s="216" t="str">
        <f t="shared" si="11"/>
        <v/>
      </c>
      <c r="Q42" s="216" t="str">
        <f t="shared" ref="Q42:AH42" si="12">IF(ISERROR(Q10/Q$14),"",Q10/Q$14)</f>
        <v/>
      </c>
      <c r="R42" s="216" t="str">
        <f t="shared" si="12"/>
        <v/>
      </c>
      <c r="S42" s="216" t="str">
        <f t="shared" si="12"/>
        <v/>
      </c>
      <c r="T42" s="216" t="str">
        <f t="shared" si="12"/>
        <v/>
      </c>
      <c r="U42" s="216" t="str">
        <f t="shared" si="12"/>
        <v/>
      </c>
      <c r="V42" s="216" t="str">
        <f t="shared" si="12"/>
        <v/>
      </c>
      <c r="W42" s="216" t="str">
        <f t="shared" si="12"/>
        <v/>
      </c>
      <c r="X42" s="216" t="str">
        <f t="shared" si="12"/>
        <v/>
      </c>
      <c r="Y42" s="216" t="str">
        <f t="shared" si="12"/>
        <v/>
      </c>
      <c r="Z42" s="216" t="str">
        <f t="shared" ref="Z42:AG42" si="13">IF(ISERROR(Z10/Z$14),"",Z10/Z$14)</f>
        <v/>
      </c>
      <c r="AA42" s="216" t="str">
        <f t="shared" si="13"/>
        <v/>
      </c>
      <c r="AB42" s="216" t="str">
        <f t="shared" si="13"/>
        <v/>
      </c>
      <c r="AC42" s="216" t="str">
        <f t="shared" si="13"/>
        <v/>
      </c>
      <c r="AD42" s="216" t="str">
        <f t="shared" si="13"/>
        <v/>
      </c>
      <c r="AE42" s="216" t="str">
        <f t="shared" si="13"/>
        <v/>
      </c>
      <c r="AF42" s="216" t="str">
        <f t="shared" si="13"/>
        <v/>
      </c>
      <c r="AG42" s="216" t="str">
        <f t="shared" si="13"/>
        <v/>
      </c>
      <c r="AH42" s="219" t="str">
        <f t="shared" si="12"/>
        <v/>
      </c>
    </row>
    <row r="43" spans="1:34">
      <c r="A43" s="212">
        <v>26</v>
      </c>
      <c r="B43" s="217" t="s">
        <v>270</v>
      </c>
      <c r="C43" s="217"/>
      <c r="D43" s="218" t="str">
        <f t="shared" ref="D43:M43" si="14">IF(ISERROR(D11/D$14),"",D11/D$14)</f>
        <v/>
      </c>
      <c r="E43" s="216" t="str">
        <f t="shared" si="14"/>
        <v/>
      </c>
      <c r="F43" s="216" t="str">
        <f t="shared" si="14"/>
        <v/>
      </c>
      <c r="G43" s="216" t="str">
        <f t="shared" si="14"/>
        <v/>
      </c>
      <c r="H43" s="216" t="str">
        <f t="shared" si="14"/>
        <v/>
      </c>
      <c r="I43" s="216" t="str">
        <f t="shared" si="14"/>
        <v/>
      </c>
      <c r="J43" s="216" t="str">
        <f t="shared" si="14"/>
        <v/>
      </c>
      <c r="K43" s="216" t="str">
        <f t="shared" si="14"/>
        <v/>
      </c>
      <c r="L43" s="216" t="str">
        <f t="shared" si="14"/>
        <v/>
      </c>
      <c r="M43" s="216" t="str">
        <f t="shared" si="14"/>
        <v/>
      </c>
      <c r="N43" s="216" t="str">
        <f t="shared" ref="N43:P43" si="15">IF(ISERROR(N11/N$14),"",N11/N$14)</f>
        <v/>
      </c>
      <c r="O43" s="216" t="str">
        <f t="shared" si="15"/>
        <v/>
      </c>
      <c r="P43" s="216" t="str">
        <f t="shared" si="15"/>
        <v/>
      </c>
      <c r="Q43" s="216" t="str">
        <f t="shared" ref="Q43:AH43" si="16">IF(ISERROR(Q11/Q$14),"",Q11/Q$14)</f>
        <v/>
      </c>
      <c r="R43" s="216" t="str">
        <f t="shared" si="16"/>
        <v/>
      </c>
      <c r="S43" s="216" t="str">
        <f t="shared" si="16"/>
        <v/>
      </c>
      <c r="T43" s="216" t="str">
        <f t="shared" si="16"/>
        <v/>
      </c>
      <c r="U43" s="216" t="str">
        <f t="shared" si="16"/>
        <v/>
      </c>
      <c r="V43" s="216" t="str">
        <f t="shared" si="16"/>
        <v/>
      </c>
      <c r="W43" s="216" t="str">
        <f t="shared" si="16"/>
        <v/>
      </c>
      <c r="X43" s="216" t="str">
        <f t="shared" si="16"/>
        <v/>
      </c>
      <c r="Y43" s="216" t="str">
        <f t="shared" si="16"/>
        <v/>
      </c>
      <c r="Z43" s="216" t="str">
        <f t="shared" ref="Z43:AG43" si="17">IF(ISERROR(Z11/Z$14),"",Z11/Z$14)</f>
        <v/>
      </c>
      <c r="AA43" s="216" t="str">
        <f t="shared" si="17"/>
        <v/>
      </c>
      <c r="AB43" s="216" t="str">
        <f t="shared" si="17"/>
        <v/>
      </c>
      <c r="AC43" s="216" t="str">
        <f t="shared" si="17"/>
        <v/>
      </c>
      <c r="AD43" s="216" t="str">
        <f t="shared" si="17"/>
        <v/>
      </c>
      <c r="AE43" s="216" t="str">
        <f t="shared" si="17"/>
        <v/>
      </c>
      <c r="AF43" s="216" t="str">
        <f t="shared" si="17"/>
        <v/>
      </c>
      <c r="AG43" s="216" t="str">
        <f t="shared" si="17"/>
        <v/>
      </c>
      <c r="AH43" s="219" t="str">
        <f t="shared" si="16"/>
        <v/>
      </c>
    </row>
    <row r="44" spans="1:34">
      <c r="A44" s="212">
        <v>27</v>
      </c>
      <c r="B44" s="217" t="s">
        <v>289</v>
      </c>
      <c r="C44" s="217"/>
      <c r="D44" s="218" t="str">
        <f t="shared" ref="D44:M44" si="18">IF(ISERROR(D12/D$14),"",D12/D$14)</f>
        <v/>
      </c>
      <c r="E44" s="216" t="str">
        <f t="shared" si="18"/>
        <v/>
      </c>
      <c r="F44" s="216" t="str">
        <f t="shared" si="18"/>
        <v/>
      </c>
      <c r="G44" s="216" t="str">
        <f t="shared" si="18"/>
        <v/>
      </c>
      <c r="H44" s="216" t="str">
        <f t="shared" si="18"/>
        <v/>
      </c>
      <c r="I44" s="216" t="str">
        <f t="shared" si="18"/>
        <v/>
      </c>
      <c r="J44" s="216" t="str">
        <f t="shared" si="18"/>
        <v/>
      </c>
      <c r="K44" s="216" t="str">
        <f t="shared" si="18"/>
        <v/>
      </c>
      <c r="L44" s="216" t="str">
        <f t="shared" si="18"/>
        <v/>
      </c>
      <c r="M44" s="216" t="str">
        <f t="shared" si="18"/>
        <v/>
      </c>
      <c r="N44" s="216" t="str">
        <f t="shared" ref="N44:P44" si="19">IF(ISERROR(N12/N$14),"",N12/N$14)</f>
        <v/>
      </c>
      <c r="O44" s="216" t="str">
        <f t="shared" si="19"/>
        <v/>
      </c>
      <c r="P44" s="216" t="str">
        <f t="shared" si="19"/>
        <v/>
      </c>
      <c r="Q44" s="216" t="str">
        <f t="shared" ref="Q44:AH44" si="20">IF(ISERROR(Q12/Q$14),"",Q12/Q$14)</f>
        <v/>
      </c>
      <c r="R44" s="216" t="str">
        <f t="shared" si="20"/>
        <v/>
      </c>
      <c r="S44" s="216" t="str">
        <f t="shared" si="20"/>
        <v/>
      </c>
      <c r="T44" s="216" t="str">
        <f t="shared" si="20"/>
        <v/>
      </c>
      <c r="U44" s="216" t="str">
        <f t="shared" si="20"/>
        <v/>
      </c>
      <c r="V44" s="216" t="str">
        <f t="shared" si="20"/>
        <v/>
      </c>
      <c r="W44" s="216" t="str">
        <f t="shared" si="20"/>
        <v/>
      </c>
      <c r="X44" s="216" t="str">
        <f t="shared" si="20"/>
        <v/>
      </c>
      <c r="Y44" s="216" t="str">
        <f t="shared" si="20"/>
        <v/>
      </c>
      <c r="Z44" s="216" t="str">
        <f t="shared" ref="Z44:AG44" si="21">IF(ISERROR(Z12/Z$14),"",Z12/Z$14)</f>
        <v/>
      </c>
      <c r="AA44" s="216" t="str">
        <f t="shared" si="21"/>
        <v/>
      </c>
      <c r="AB44" s="216" t="str">
        <f t="shared" si="21"/>
        <v/>
      </c>
      <c r="AC44" s="216" t="str">
        <f t="shared" si="21"/>
        <v/>
      </c>
      <c r="AD44" s="216" t="str">
        <f t="shared" si="21"/>
        <v/>
      </c>
      <c r="AE44" s="216" t="str">
        <f t="shared" si="21"/>
        <v/>
      </c>
      <c r="AF44" s="216" t="str">
        <f t="shared" si="21"/>
        <v/>
      </c>
      <c r="AG44" s="216" t="str">
        <f t="shared" si="21"/>
        <v/>
      </c>
      <c r="AH44" s="219" t="str">
        <f t="shared" si="20"/>
        <v/>
      </c>
    </row>
    <row r="45" spans="1:34">
      <c r="A45" s="212">
        <v>28</v>
      </c>
      <c r="B45" s="217" t="s">
        <v>290</v>
      </c>
      <c r="C45" s="217"/>
      <c r="D45" s="218" t="str">
        <f t="shared" ref="D45:M45" si="22">IF(ISERROR(D13/D$14),"",D13/D$14)</f>
        <v/>
      </c>
      <c r="E45" s="216" t="str">
        <f t="shared" si="22"/>
        <v/>
      </c>
      <c r="F45" s="216" t="str">
        <f t="shared" si="22"/>
        <v/>
      </c>
      <c r="G45" s="216" t="str">
        <f t="shared" si="22"/>
        <v/>
      </c>
      <c r="H45" s="216" t="str">
        <f t="shared" si="22"/>
        <v/>
      </c>
      <c r="I45" s="216" t="str">
        <f t="shared" si="22"/>
        <v/>
      </c>
      <c r="J45" s="216" t="str">
        <f t="shared" si="22"/>
        <v/>
      </c>
      <c r="K45" s="216" t="str">
        <f t="shared" si="22"/>
        <v/>
      </c>
      <c r="L45" s="216" t="str">
        <f t="shared" si="22"/>
        <v/>
      </c>
      <c r="M45" s="216" t="str">
        <f t="shared" si="22"/>
        <v/>
      </c>
      <c r="N45" s="216" t="str">
        <f t="shared" ref="N45:P45" si="23">IF(ISERROR(N13/N$14),"",N13/N$14)</f>
        <v/>
      </c>
      <c r="O45" s="216" t="str">
        <f t="shared" si="23"/>
        <v/>
      </c>
      <c r="P45" s="216" t="str">
        <f t="shared" si="23"/>
        <v/>
      </c>
      <c r="Q45" s="216" t="str">
        <f t="shared" ref="Q45:AH45" si="24">IF(ISERROR(Q13/Q$14),"",Q13/Q$14)</f>
        <v/>
      </c>
      <c r="R45" s="216" t="str">
        <f t="shared" si="24"/>
        <v/>
      </c>
      <c r="S45" s="216" t="str">
        <f t="shared" si="24"/>
        <v/>
      </c>
      <c r="T45" s="216" t="str">
        <f t="shared" si="24"/>
        <v/>
      </c>
      <c r="U45" s="216" t="str">
        <f t="shared" si="24"/>
        <v/>
      </c>
      <c r="V45" s="216" t="str">
        <f t="shared" si="24"/>
        <v/>
      </c>
      <c r="W45" s="216" t="str">
        <f t="shared" si="24"/>
        <v/>
      </c>
      <c r="X45" s="216" t="str">
        <f t="shared" si="24"/>
        <v/>
      </c>
      <c r="Y45" s="216" t="str">
        <f t="shared" si="24"/>
        <v/>
      </c>
      <c r="Z45" s="216" t="str">
        <f t="shared" ref="Z45:AG45" si="25">IF(ISERROR(Z13/Z$14),"",Z13/Z$14)</f>
        <v/>
      </c>
      <c r="AA45" s="216" t="str">
        <f t="shared" si="25"/>
        <v/>
      </c>
      <c r="AB45" s="216" t="str">
        <f t="shared" si="25"/>
        <v/>
      </c>
      <c r="AC45" s="216" t="str">
        <f t="shared" si="25"/>
        <v/>
      </c>
      <c r="AD45" s="216" t="str">
        <f t="shared" si="25"/>
        <v/>
      </c>
      <c r="AE45" s="216" t="str">
        <f t="shared" si="25"/>
        <v/>
      </c>
      <c r="AF45" s="216" t="str">
        <f t="shared" si="25"/>
        <v/>
      </c>
      <c r="AG45" s="216" t="str">
        <f t="shared" si="25"/>
        <v/>
      </c>
      <c r="AH45" s="219" t="str">
        <f t="shared" si="24"/>
        <v/>
      </c>
    </row>
    <row r="46" spans="1:34" ht="13" thickBot="1">
      <c r="A46" s="220">
        <v>29</v>
      </c>
      <c r="B46" s="221" t="s">
        <v>273</v>
      </c>
      <c r="C46" s="221"/>
      <c r="D46" s="222">
        <f>SUM(D42:D45)</f>
        <v>0</v>
      </c>
      <c r="E46" s="223">
        <f>SUM(E42:E45)</f>
        <v>0</v>
      </c>
      <c r="F46" s="224">
        <f>SUM(F42:F45)</f>
        <v>0</v>
      </c>
      <c r="G46" s="225">
        <f t="shared" ref="G46:M46" si="26">SUM(G42:G45)</f>
        <v>0</v>
      </c>
      <c r="H46" s="225">
        <f t="shared" si="26"/>
        <v>0</v>
      </c>
      <c r="I46" s="225">
        <f t="shared" si="26"/>
        <v>0</v>
      </c>
      <c r="J46" s="225">
        <f t="shared" si="26"/>
        <v>0</v>
      </c>
      <c r="K46" s="225">
        <f t="shared" si="26"/>
        <v>0</v>
      </c>
      <c r="L46" s="225">
        <f t="shared" si="26"/>
        <v>0</v>
      </c>
      <c r="M46" s="225">
        <f t="shared" si="26"/>
        <v>0</v>
      </c>
      <c r="N46" s="225">
        <f t="shared" ref="N46:P46" si="27">SUM(N42:N45)</f>
        <v>0</v>
      </c>
      <c r="O46" s="225">
        <f t="shared" si="27"/>
        <v>0</v>
      </c>
      <c r="P46" s="225">
        <f t="shared" si="27"/>
        <v>0</v>
      </c>
      <c r="Q46" s="225">
        <f t="shared" ref="Q46:AH46" si="28">SUM(Q42:Q45)</f>
        <v>0</v>
      </c>
      <c r="R46" s="225">
        <f t="shared" si="28"/>
        <v>0</v>
      </c>
      <c r="S46" s="225">
        <f t="shared" si="28"/>
        <v>0</v>
      </c>
      <c r="T46" s="225">
        <f t="shared" si="28"/>
        <v>0</v>
      </c>
      <c r="U46" s="225">
        <f t="shared" si="28"/>
        <v>0</v>
      </c>
      <c r="V46" s="225">
        <f t="shared" si="28"/>
        <v>0</v>
      </c>
      <c r="W46" s="225">
        <f t="shared" si="28"/>
        <v>0</v>
      </c>
      <c r="X46" s="225">
        <f t="shared" si="28"/>
        <v>0</v>
      </c>
      <c r="Y46" s="225">
        <f t="shared" si="28"/>
        <v>0</v>
      </c>
      <c r="Z46" s="225">
        <f t="shared" si="28"/>
        <v>0</v>
      </c>
      <c r="AA46" s="225">
        <f t="shared" si="28"/>
        <v>0</v>
      </c>
      <c r="AB46" s="225">
        <f t="shared" si="28"/>
        <v>0</v>
      </c>
      <c r="AC46" s="225">
        <f t="shared" si="28"/>
        <v>0</v>
      </c>
      <c r="AD46" s="225">
        <f t="shared" si="28"/>
        <v>0</v>
      </c>
      <c r="AE46" s="225">
        <f t="shared" si="28"/>
        <v>0</v>
      </c>
      <c r="AF46" s="225">
        <f t="shared" si="28"/>
        <v>0</v>
      </c>
      <c r="AG46" s="225">
        <f t="shared" si="28"/>
        <v>0</v>
      </c>
      <c r="AH46" s="226">
        <f t="shared" si="28"/>
        <v>0</v>
      </c>
    </row>
    <row r="47" spans="1:34" ht="7.5" customHeight="1" thickBot="1"/>
    <row r="48" spans="1:34" s="13" customFormat="1" ht="10.5">
      <c r="A48" s="227"/>
      <c r="B48" s="228" t="s">
        <v>291</v>
      </c>
      <c r="C48" s="229"/>
      <c r="D48" s="230"/>
    </row>
    <row r="49" spans="1:4" s="13" customFormat="1" ht="10.5">
      <c r="A49" s="231">
        <v>30</v>
      </c>
      <c r="B49" s="232" t="s">
        <v>292</v>
      </c>
      <c r="C49" s="233"/>
      <c r="D49" s="234">
        <f>'Sch I S&amp;B'!AE304</f>
        <v>0</v>
      </c>
    </row>
    <row r="50" spans="1:4" s="13" customFormat="1" ht="10.5">
      <c r="A50" s="231">
        <v>31</v>
      </c>
      <c r="B50" s="232" t="s">
        <v>293</v>
      </c>
      <c r="C50" s="233"/>
      <c r="D50" s="234">
        <f>'Sch I S&amp;B'!AF304</f>
        <v>0</v>
      </c>
    </row>
    <row r="51" spans="1:4" s="13" customFormat="1" ht="10.5">
      <c r="A51" s="235">
        <v>32</v>
      </c>
      <c r="B51" s="236" t="s">
        <v>294</v>
      </c>
      <c r="C51" s="237"/>
      <c r="D51" s="238">
        <f>'Sch III Indirect FINAL'!G21</f>
        <v>0</v>
      </c>
    </row>
    <row r="52" spans="1:4" s="13" customFormat="1" ht="10.5">
      <c r="A52" s="235">
        <v>33</v>
      </c>
      <c r="B52" s="236" t="s">
        <v>295</v>
      </c>
      <c r="C52" s="237"/>
      <c r="D52" s="239" t="e">
        <f>+('Subcontractor Pre-Approval'!F22+'Subcontractor Pre-Approval'!#REF!+'Subcontractor Pre-Approval'!F37+'Subcontractor Pre-Approval'!#REF!)/1800</f>
        <v>#REF!</v>
      </c>
    </row>
    <row r="53" spans="1:4" s="154" customFormat="1" ht="11" thickBot="1">
      <c r="A53" s="240"/>
      <c r="B53" s="241" t="s">
        <v>296</v>
      </c>
      <c r="C53" s="242"/>
      <c r="D53" s="243" t="e">
        <f>SUM(D49:D52)</f>
        <v>#REF!</v>
      </c>
    </row>
  </sheetData>
  <sheetProtection algorithmName="SHA-512" hashValue="eF9JuCRT8LQJ1C0t6fv0uzsK6sSOIT2eiBtRbQRkCQf/7kHqPHWkdzafIN2YwCnwvF57vkE0zDaSGQTBhhz/dQ==" saltValue="iLG6H4ZmCaCse8seR+GLtw==" spinCount="100000" sheet="1" formatCells="0" formatColumns="0" formatRows="0" insertColumns="0" insertRows="0"/>
  <mergeCells count="8">
    <mergeCell ref="I6:J6"/>
    <mergeCell ref="D36:H36"/>
    <mergeCell ref="D30:H30"/>
    <mergeCell ref="D32:H32"/>
    <mergeCell ref="B26:AH26"/>
    <mergeCell ref="L29:L30"/>
    <mergeCell ref="L34:L35"/>
    <mergeCell ref="D31:H31"/>
  </mergeCells>
  <pageMargins left="0" right="0" top="0" bottom="0" header="0" footer="0"/>
  <pageSetup scale="42" fitToHeight="0" orientation="landscape" blackAndWhite="1" cellComments="atEnd" r:id="rId1"/>
  <headerFooter>
    <oddFooter>&amp;R&amp;"Arial Narrow,Italic"&amp;8Revised 03/19/15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00B0F0"/>
  </sheetPr>
  <dimension ref="A1:M550"/>
  <sheetViews>
    <sheetView showGridLines="0" view="pageBreakPreview" topLeftCell="A47" zoomScaleNormal="100" zoomScaleSheetLayoutView="100" workbookViewId="0">
      <selection activeCell="F89" sqref="F89"/>
    </sheetView>
  </sheetViews>
  <sheetFormatPr defaultColWidth="9.1796875" defaultRowHeight="12.5"/>
  <cols>
    <col min="1" max="1" width="12.81640625" style="1" customWidth="1"/>
    <col min="2" max="2" width="17.1796875" style="1" customWidth="1"/>
    <col min="3" max="3" width="11.26953125" style="3" customWidth="1"/>
    <col min="4" max="11" width="10.26953125" style="3" customWidth="1"/>
    <col min="12" max="13" width="10.26953125" style="1" customWidth="1"/>
    <col min="14" max="16384" width="9.1796875" style="1"/>
  </cols>
  <sheetData>
    <row r="1" spans="1:13" ht="13">
      <c r="A1" s="847" t="s">
        <v>77</v>
      </c>
      <c r="B1" s="126"/>
      <c r="C1" s="127"/>
      <c r="D1" s="128"/>
      <c r="E1" s="127"/>
      <c r="F1" s="129"/>
      <c r="G1" s="129"/>
      <c r="H1" s="129"/>
      <c r="I1" s="129"/>
      <c r="J1" s="129"/>
      <c r="K1" s="129"/>
      <c r="L1"/>
      <c r="M1"/>
    </row>
    <row r="2" spans="1:13" ht="13.5" thickBot="1">
      <c r="A2" s="121" t="s">
        <v>297</v>
      </c>
      <c r="B2" s="51"/>
      <c r="C2" s="130"/>
      <c r="D2" s="131"/>
      <c r="E2" s="131"/>
      <c r="F2" s="129"/>
      <c r="G2" s="129"/>
      <c r="H2" s="129"/>
      <c r="I2" s="129"/>
      <c r="J2" s="129"/>
      <c r="K2" s="129"/>
      <c r="L2"/>
      <c r="M2"/>
    </row>
    <row r="3" spans="1:13" ht="13" thickBot="1">
      <c r="A3" s="928" t="s">
        <v>298</v>
      </c>
      <c r="B3" s="929"/>
      <c r="C3" s="929"/>
      <c r="D3" s="929"/>
      <c r="E3" s="929"/>
      <c r="F3" s="929"/>
      <c r="G3" s="929"/>
      <c r="H3" s="929"/>
      <c r="I3" s="929"/>
      <c r="J3" s="929"/>
      <c r="K3" s="929"/>
      <c r="L3" s="929"/>
      <c r="M3" s="930"/>
    </row>
    <row r="4" spans="1:13" ht="21" hidden="1" customHeight="1">
      <c r="A4"/>
      <c r="B4" s="51"/>
      <c r="C4" s="130"/>
      <c r="D4" s="131"/>
      <c r="E4" s="131"/>
      <c r="F4" s="129"/>
      <c r="G4" s="129"/>
      <c r="H4" s="129"/>
      <c r="I4" s="129"/>
      <c r="J4" s="129"/>
      <c r="K4" s="129"/>
      <c r="L4"/>
      <c r="M4"/>
    </row>
    <row r="5" spans="1:13" ht="6.75" customHeight="1">
      <c r="A5" s="122"/>
      <c r="B5" s="51"/>
      <c r="C5" s="130"/>
      <c r="D5" s="131"/>
      <c r="E5" s="131"/>
      <c r="F5" s="129"/>
      <c r="G5" s="129"/>
      <c r="H5" s="129"/>
      <c r="I5" s="129"/>
      <c r="J5" s="129"/>
      <c r="K5" s="129"/>
      <c r="L5"/>
      <c r="M5"/>
    </row>
    <row r="6" spans="1:13" s="152" customFormat="1" ht="13">
      <c r="A6" s="132" t="s">
        <v>262</v>
      </c>
      <c r="B6" s="848">
        <f>+'Budget Summ Amt'!D6</f>
        <v>0</v>
      </c>
      <c r="C6" s="831"/>
      <c r="D6" s="839"/>
      <c r="E6" s="173" t="s">
        <v>263</v>
      </c>
      <c r="F6" s="174">
        <f>+'Budget Summ Amt'!I6</f>
        <v>0</v>
      </c>
      <c r="G6" s="831"/>
      <c r="H6" s="173" t="s">
        <v>264</v>
      </c>
      <c r="I6" s="134">
        <f>+'Budget Summ Amt'!L6</f>
        <v>0</v>
      </c>
      <c r="J6" s="839"/>
      <c r="K6" s="135" t="s">
        <v>265</v>
      </c>
      <c r="L6" s="136">
        <f>+'Budget Summ Amt'!O6</f>
        <v>0</v>
      </c>
      <c r="M6" s="839"/>
    </row>
    <row r="7" spans="1:13" s="152" customFormat="1" ht="13.5" thickBot="1">
      <c r="A7" s="132"/>
      <c r="B7" s="832"/>
      <c r="C7" s="132"/>
      <c r="D7" s="839"/>
      <c r="E7" s="538"/>
      <c r="F7" s="538"/>
      <c r="G7" s="132"/>
      <c r="H7" s="539"/>
      <c r="I7" s="839"/>
      <c r="J7" s="839"/>
      <c r="K7" s="135"/>
      <c r="L7" s="540"/>
      <c r="M7" s="839"/>
    </row>
    <row r="8" spans="1:13" ht="13" thickTop="1">
      <c r="A8" s="283" t="s">
        <v>299</v>
      </c>
      <c r="B8" s="284"/>
      <c r="C8" s="285" t="s">
        <v>267</v>
      </c>
      <c r="D8" s="289" t="s">
        <v>300</v>
      </c>
      <c r="E8" s="272" t="s">
        <v>301</v>
      </c>
      <c r="F8" s="272" t="s">
        <v>302</v>
      </c>
      <c r="G8" s="272" t="s">
        <v>303</v>
      </c>
      <c r="H8" s="272" t="s">
        <v>304</v>
      </c>
      <c r="I8" s="272" t="s">
        <v>305</v>
      </c>
      <c r="J8" s="272" t="s">
        <v>306</v>
      </c>
      <c r="K8" s="272" t="s">
        <v>307</v>
      </c>
      <c r="L8" s="272" t="s">
        <v>308</v>
      </c>
      <c r="M8" s="273" t="s">
        <v>309</v>
      </c>
    </row>
    <row r="9" spans="1:13" ht="13" thickBot="1">
      <c r="A9" s="286" t="s">
        <v>310</v>
      </c>
      <c r="B9" s="287"/>
      <c r="C9" s="288"/>
      <c r="D9" s="139"/>
      <c r="E9" s="137"/>
      <c r="F9" s="137"/>
      <c r="G9" s="137"/>
      <c r="H9" s="137"/>
      <c r="I9" s="137"/>
      <c r="J9" s="137"/>
      <c r="K9" s="137"/>
      <c r="L9" s="137"/>
      <c r="M9" s="138"/>
    </row>
    <row r="10" spans="1:13" s="13" customFormat="1" ht="17.25" customHeight="1" thickTop="1">
      <c r="A10" s="290" t="s">
        <v>311</v>
      </c>
      <c r="B10" s="543" t="str">
        <f>'Budget Summ Amt'!E8</f>
        <v>PROGRAM NAME</v>
      </c>
      <c r="C10" s="310"/>
      <c r="D10" s="291"/>
      <c r="E10" s="292" t="s">
        <v>312</v>
      </c>
      <c r="F10" s="293"/>
      <c r="G10" s="433" t="str">
        <f>'Budget Summ Amt'!E9</f>
        <v>FUNDING SOURCE 1</v>
      </c>
      <c r="H10" s="291"/>
      <c r="I10" s="291"/>
      <c r="J10" s="291"/>
      <c r="K10" s="291"/>
      <c r="L10" s="291"/>
      <c r="M10" s="294"/>
    </row>
    <row r="11" spans="1:13" s="15" customFormat="1">
      <c r="A11" s="295" t="s">
        <v>313</v>
      </c>
      <c r="B11" s="296"/>
      <c r="C11" s="297">
        <f>SUM(D11:M11)</f>
        <v>0</v>
      </c>
      <c r="D11" s="140"/>
      <c r="E11" s="86"/>
      <c r="F11" s="86"/>
      <c r="G11" s="86"/>
      <c r="H11" s="86"/>
      <c r="I11" s="86"/>
      <c r="J11" s="86"/>
      <c r="K11" s="86"/>
      <c r="L11" s="86"/>
      <c r="M11" s="87"/>
    </row>
    <row r="12" spans="1:13" s="15" customFormat="1">
      <c r="A12" s="295" t="s">
        <v>314</v>
      </c>
      <c r="B12" s="296"/>
      <c r="C12" s="298">
        <f>SUM(D12:M12)</f>
        <v>0</v>
      </c>
      <c r="D12" s="141"/>
      <c r="E12" s="88"/>
      <c r="F12" s="88"/>
      <c r="G12" s="88"/>
      <c r="H12" s="88"/>
      <c r="I12" s="88"/>
      <c r="J12" s="88"/>
      <c r="K12" s="88"/>
      <c r="L12" s="88"/>
      <c r="M12" s="89"/>
    </row>
    <row r="13" spans="1:13" s="15" customFormat="1">
      <c r="A13" s="295" t="s">
        <v>315</v>
      </c>
      <c r="B13" s="296"/>
      <c r="C13" s="299">
        <f>+C11-C12</f>
        <v>0</v>
      </c>
      <c r="D13" s="440">
        <f t="shared" ref="D13:M13" si="0">+D11-D12</f>
        <v>0</v>
      </c>
      <c r="E13" s="315">
        <f t="shared" si="0"/>
        <v>0</v>
      </c>
      <c r="F13" s="315">
        <f t="shared" si="0"/>
        <v>0</v>
      </c>
      <c r="G13" s="315">
        <f t="shared" si="0"/>
        <v>0</v>
      </c>
      <c r="H13" s="315">
        <f t="shared" si="0"/>
        <v>0</v>
      </c>
      <c r="I13" s="315">
        <f t="shared" si="0"/>
        <v>0</v>
      </c>
      <c r="J13" s="315">
        <f t="shared" si="0"/>
        <v>0</v>
      </c>
      <c r="K13" s="315">
        <f t="shared" si="0"/>
        <v>0</v>
      </c>
      <c r="L13" s="315">
        <f t="shared" si="0"/>
        <v>0</v>
      </c>
      <c r="M13" s="316">
        <f t="shared" si="0"/>
        <v>0</v>
      </c>
    </row>
    <row r="14" spans="1:13" s="13" customFormat="1" ht="10.5">
      <c r="A14" s="300" t="s">
        <v>316</v>
      </c>
      <c r="B14" s="301"/>
      <c r="C14" s="434">
        <f>SUM(D14:M14)</f>
        <v>0</v>
      </c>
      <c r="D14" s="435"/>
      <c r="E14" s="436"/>
      <c r="F14" s="436"/>
      <c r="G14" s="436"/>
      <c r="H14" s="436"/>
      <c r="I14" s="436"/>
      <c r="J14" s="436"/>
      <c r="K14" s="436"/>
      <c r="L14" s="436"/>
      <c r="M14" s="437"/>
    </row>
    <row r="15" spans="1:13" s="13" customFormat="1" ht="10.5">
      <c r="A15" s="302" t="s">
        <v>317</v>
      </c>
      <c r="B15" s="301"/>
      <c r="C15" s="303"/>
      <c r="D15" s="441" t="str">
        <f t="shared" ref="D15:M15" si="1">IF(ISERROR(+D11/D14),"",+D11/D14)</f>
        <v/>
      </c>
      <c r="E15" s="317" t="str">
        <f t="shared" si="1"/>
        <v/>
      </c>
      <c r="F15" s="317" t="str">
        <f t="shared" si="1"/>
        <v/>
      </c>
      <c r="G15" s="317" t="str">
        <f t="shared" si="1"/>
        <v/>
      </c>
      <c r="H15" s="317" t="str">
        <f t="shared" si="1"/>
        <v/>
      </c>
      <c r="I15" s="317" t="str">
        <f t="shared" si="1"/>
        <v/>
      </c>
      <c r="J15" s="317" t="str">
        <f t="shared" si="1"/>
        <v/>
      </c>
      <c r="K15" s="317" t="str">
        <f t="shared" si="1"/>
        <v/>
      </c>
      <c r="L15" s="317" t="str">
        <f t="shared" si="1"/>
        <v/>
      </c>
      <c r="M15" s="318" t="str">
        <f t="shared" si="1"/>
        <v/>
      </c>
    </row>
    <row r="16" spans="1:13" s="13" customFormat="1" ht="10.5">
      <c r="A16" s="302" t="s">
        <v>318</v>
      </c>
      <c r="B16" s="301"/>
      <c r="C16" s="434">
        <f>SUM(D16:M16)</f>
        <v>0</v>
      </c>
      <c r="D16" s="435"/>
      <c r="E16" s="436"/>
      <c r="F16" s="436"/>
      <c r="G16" s="436"/>
      <c r="H16" s="436"/>
      <c r="I16" s="436"/>
      <c r="J16" s="436"/>
      <c r="K16" s="436"/>
      <c r="L16" s="436"/>
      <c r="M16" s="437"/>
    </row>
    <row r="17" spans="1:13" s="13" customFormat="1" ht="10.5">
      <c r="A17" s="302" t="s">
        <v>319</v>
      </c>
      <c r="B17" s="301"/>
      <c r="C17" s="303"/>
      <c r="D17" s="441" t="str">
        <f t="shared" ref="D17:M17" si="2">IF(ISERROR(+D11/D16),"",+D11/D16)</f>
        <v/>
      </c>
      <c r="E17" s="317" t="str">
        <f t="shared" si="2"/>
        <v/>
      </c>
      <c r="F17" s="317" t="str">
        <f t="shared" si="2"/>
        <v/>
      </c>
      <c r="G17" s="317" t="str">
        <f t="shared" si="2"/>
        <v/>
      </c>
      <c r="H17" s="317" t="str">
        <f t="shared" si="2"/>
        <v/>
      </c>
      <c r="I17" s="317" t="str">
        <f t="shared" si="2"/>
        <v/>
      </c>
      <c r="J17" s="317" t="str">
        <f t="shared" si="2"/>
        <v/>
      </c>
      <c r="K17" s="317" t="str">
        <f t="shared" si="2"/>
        <v/>
      </c>
      <c r="L17" s="317" t="str">
        <f t="shared" si="2"/>
        <v/>
      </c>
      <c r="M17" s="318" t="str">
        <f t="shared" si="2"/>
        <v/>
      </c>
    </row>
    <row r="18" spans="1:13" s="13" customFormat="1" ht="10.5">
      <c r="A18" s="302"/>
      <c r="B18" s="301"/>
      <c r="C18" s="304"/>
      <c r="D18" s="142"/>
      <c r="E18" s="143"/>
      <c r="F18" s="143"/>
      <c r="G18" s="143"/>
      <c r="H18" s="143"/>
      <c r="I18" s="143"/>
      <c r="J18" s="143"/>
      <c r="K18" s="143"/>
      <c r="L18" s="143"/>
      <c r="M18" s="144"/>
    </row>
    <row r="19" spans="1:13" s="13" customFormat="1" ht="10.5">
      <c r="A19" s="302" t="s">
        <v>320</v>
      </c>
      <c r="B19" s="301"/>
      <c r="C19" s="438">
        <f>SUM(D19:M19)</f>
        <v>0</v>
      </c>
      <c r="D19" s="435"/>
      <c r="E19" s="436"/>
      <c r="F19" s="436"/>
      <c r="G19" s="436"/>
      <c r="H19" s="436"/>
      <c r="I19" s="436"/>
      <c r="J19" s="436"/>
      <c r="K19" s="436"/>
      <c r="L19" s="436"/>
      <c r="M19" s="437"/>
    </row>
    <row r="20" spans="1:13" s="13" customFormat="1" ht="10.5">
      <c r="A20" s="302" t="s">
        <v>321</v>
      </c>
      <c r="B20" s="301"/>
      <c r="C20" s="434">
        <f>SUM(D20:M20)</f>
        <v>0</v>
      </c>
      <c r="D20" s="435"/>
      <c r="E20" s="436"/>
      <c r="F20" s="436"/>
      <c r="G20" s="436"/>
      <c r="H20" s="436"/>
      <c r="I20" s="436"/>
      <c r="J20" s="436"/>
      <c r="K20" s="436"/>
      <c r="L20" s="436"/>
      <c r="M20" s="437"/>
    </row>
    <row r="21" spans="1:13" s="13" customFormat="1" ht="10.5">
      <c r="A21" s="302" t="s">
        <v>322</v>
      </c>
      <c r="B21" s="301"/>
      <c r="C21" s="434">
        <f>SUM(D21:M21)</f>
        <v>0</v>
      </c>
      <c r="D21" s="435"/>
      <c r="E21" s="436"/>
      <c r="F21" s="436"/>
      <c r="G21" s="436"/>
      <c r="H21" s="436"/>
      <c r="I21" s="436"/>
      <c r="J21" s="436"/>
      <c r="K21" s="436"/>
      <c r="L21" s="436"/>
      <c r="M21" s="437"/>
    </row>
    <row r="22" spans="1:13" s="13" customFormat="1" ht="10.5">
      <c r="A22" s="302" t="s">
        <v>323</v>
      </c>
      <c r="B22" s="301"/>
      <c r="C22" s="439">
        <f>SUM(C19:C21)</f>
        <v>0</v>
      </c>
      <c r="D22" s="563">
        <f t="shared" ref="D22:M22" si="3">SUM(D19:D21)</f>
        <v>0</v>
      </c>
      <c r="E22" s="560">
        <f t="shared" si="3"/>
        <v>0</v>
      </c>
      <c r="F22" s="560">
        <f t="shared" si="3"/>
        <v>0</v>
      </c>
      <c r="G22" s="560">
        <f t="shared" si="3"/>
        <v>0</v>
      </c>
      <c r="H22" s="560">
        <f t="shared" si="3"/>
        <v>0</v>
      </c>
      <c r="I22" s="560">
        <f t="shared" si="3"/>
        <v>0</v>
      </c>
      <c r="J22" s="560">
        <f t="shared" si="3"/>
        <v>0</v>
      </c>
      <c r="K22" s="560">
        <f t="shared" si="3"/>
        <v>0</v>
      </c>
      <c r="L22" s="561">
        <f t="shared" si="3"/>
        <v>0</v>
      </c>
      <c r="M22" s="562">
        <f t="shared" si="3"/>
        <v>0</v>
      </c>
    </row>
    <row r="23" spans="1:13" s="13" customFormat="1" ht="10.5">
      <c r="A23" s="302" t="s">
        <v>324</v>
      </c>
      <c r="B23" s="301"/>
      <c r="C23" s="305" t="str">
        <f>IF(ISERROR(+C22/C16),"", +C22/C16)</f>
        <v/>
      </c>
      <c r="D23" s="442" t="str">
        <f t="shared" ref="D23:M23" si="4">IF(ISERROR(+D22/D16),"", +D22/D16)</f>
        <v/>
      </c>
      <c r="E23" s="319" t="str">
        <f t="shared" si="4"/>
        <v/>
      </c>
      <c r="F23" s="319" t="str">
        <f t="shared" si="4"/>
        <v/>
      </c>
      <c r="G23" s="319" t="str">
        <f t="shared" si="4"/>
        <v/>
      </c>
      <c r="H23" s="319" t="str">
        <f t="shared" si="4"/>
        <v/>
      </c>
      <c r="I23" s="319" t="str">
        <f t="shared" si="4"/>
        <v/>
      </c>
      <c r="J23" s="319" t="str">
        <f t="shared" si="4"/>
        <v/>
      </c>
      <c r="K23" s="319" t="str">
        <f t="shared" si="4"/>
        <v/>
      </c>
      <c r="L23" s="319" t="str">
        <f t="shared" si="4"/>
        <v/>
      </c>
      <c r="M23" s="320" t="str">
        <f t="shared" si="4"/>
        <v/>
      </c>
    </row>
    <row r="24" spans="1:13" s="13" customFormat="1" ht="10.5">
      <c r="A24" s="302" t="s">
        <v>325</v>
      </c>
      <c r="B24" s="301"/>
      <c r="C24" s="306">
        <f>SUM(D24:M24)</f>
        <v>0</v>
      </c>
      <c r="D24" s="441" t="str">
        <f t="shared" ref="D24:M24" si="5">IF(ISERROR(+D19*D17*0.5),"",ROUND((+D19*D17*0.5),2))</f>
        <v/>
      </c>
      <c r="E24" s="317" t="str">
        <f t="shared" si="5"/>
        <v/>
      </c>
      <c r="F24" s="317" t="str">
        <f t="shared" si="5"/>
        <v/>
      </c>
      <c r="G24" s="317" t="str">
        <f t="shared" si="5"/>
        <v/>
      </c>
      <c r="H24" s="317" t="str">
        <f t="shared" si="5"/>
        <v/>
      </c>
      <c r="I24" s="317" t="str">
        <f t="shared" si="5"/>
        <v/>
      </c>
      <c r="J24" s="317" t="str">
        <f t="shared" si="5"/>
        <v/>
      </c>
      <c r="K24" s="317" t="str">
        <f t="shared" si="5"/>
        <v/>
      </c>
      <c r="L24" s="317" t="str">
        <f t="shared" si="5"/>
        <v/>
      </c>
      <c r="M24" s="318" t="str">
        <f t="shared" si="5"/>
        <v/>
      </c>
    </row>
    <row r="25" spans="1:13" s="13" customFormat="1" ht="10.5">
      <c r="A25" s="302" t="s">
        <v>326</v>
      </c>
      <c r="B25" s="301"/>
      <c r="C25" s="306">
        <f>SUM(D25:M25)</f>
        <v>0</v>
      </c>
      <c r="D25" s="441" t="str">
        <f>IF(ISERROR(+D20*D17*0.65),"",ROUND((+D20*D17*0.65),2))</f>
        <v/>
      </c>
      <c r="E25" s="317" t="str">
        <f t="shared" ref="E25:M25" si="6">IF(ISERROR(+E20*E17*0.65),"",ROUND((+E20*E17*0.65),2))</f>
        <v/>
      </c>
      <c r="F25" s="317" t="str">
        <f t="shared" si="6"/>
        <v/>
      </c>
      <c r="G25" s="317" t="str">
        <f t="shared" si="6"/>
        <v/>
      </c>
      <c r="H25" s="317" t="str">
        <f t="shared" si="6"/>
        <v/>
      </c>
      <c r="I25" s="317" t="str">
        <f t="shared" si="6"/>
        <v/>
      </c>
      <c r="J25" s="317" t="str">
        <f t="shared" si="6"/>
        <v/>
      </c>
      <c r="K25" s="317" t="str">
        <f t="shared" si="6"/>
        <v/>
      </c>
      <c r="L25" s="317" t="str">
        <f t="shared" si="6"/>
        <v/>
      </c>
      <c r="M25" s="318" t="str">
        <f t="shared" si="6"/>
        <v/>
      </c>
    </row>
    <row r="26" spans="1:13" s="13" customFormat="1" ht="10.5">
      <c r="A26" s="302" t="s">
        <v>327</v>
      </c>
      <c r="B26" s="307"/>
      <c r="C26" s="559">
        <f>SUM(D26:M26)</f>
        <v>0</v>
      </c>
      <c r="D26" s="564" t="str">
        <f t="shared" ref="D26:M26" si="7">IF(ISERROR(+D21*D17*0.9),"",ROUND((+D21*D17*0.9),2))</f>
        <v/>
      </c>
      <c r="E26" s="564" t="str">
        <f t="shared" si="7"/>
        <v/>
      </c>
      <c r="F26" s="564" t="str">
        <f t="shared" si="7"/>
        <v/>
      </c>
      <c r="G26" s="564" t="str">
        <f t="shared" si="7"/>
        <v/>
      </c>
      <c r="H26" s="564" t="str">
        <f t="shared" si="7"/>
        <v/>
      </c>
      <c r="I26" s="564" t="str">
        <f t="shared" si="7"/>
        <v/>
      </c>
      <c r="J26" s="564" t="str">
        <f t="shared" si="7"/>
        <v/>
      </c>
      <c r="K26" s="564" t="str">
        <f t="shared" si="7"/>
        <v/>
      </c>
      <c r="L26" s="564" t="str">
        <f t="shared" si="7"/>
        <v/>
      </c>
      <c r="M26" s="564" t="str">
        <f t="shared" si="7"/>
        <v/>
      </c>
    </row>
    <row r="27" spans="1:13" s="13" customFormat="1" ht="11" thickBot="1">
      <c r="A27" s="308" t="s">
        <v>328</v>
      </c>
      <c r="B27" s="309"/>
      <c r="C27" s="565">
        <f t="shared" ref="C27:M27" si="8">SUM(C24:C26)</f>
        <v>0</v>
      </c>
      <c r="D27" s="566">
        <f t="shared" si="8"/>
        <v>0</v>
      </c>
      <c r="E27" s="567">
        <f t="shared" si="8"/>
        <v>0</v>
      </c>
      <c r="F27" s="567">
        <f t="shared" si="8"/>
        <v>0</v>
      </c>
      <c r="G27" s="567">
        <f t="shared" si="8"/>
        <v>0</v>
      </c>
      <c r="H27" s="567">
        <f t="shared" si="8"/>
        <v>0</v>
      </c>
      <c r="I27" s="567">
        <f t="shared" si="8"/>
        <v>0</v>
      </c>
      <c r="J27" s="567">
        <f t="shared" si="8"/>
        <v>0</v>
      </c>
      <c r="K27" s="567">
        <f t="shared" si="8"/>
        <v>0</v>
      </c>
      <c r="L27" s="567">
        <f t="shared" si="8"/>
        <v>0</v>
      </c>
      <c r="M27" s="568">
        <f t="shared" si="8"/>
        <v>0</v>
      </c>
    </row>
    <row r="28" spans="1:13" s="13" customFormat="1" ht="17.25" customHeight="1" thickTop="1">
      <c r="A28" s="290" t="s">
        <v>311</v>
      </c>
      <c r="B28" s="543" t="str">
        <f>'Budget Summ Amt'!F8</f>
        <v xml:space="preserve">PROGRAM NAME </v>
      </c>
      <c r="C28" s="310"/>
      <c r="D28" s="277"/>
      <c r="E28" s="292" t="s">
        <v>312</v>
      </c>
      <c r="F28" s="293"/>
      <c r="G28" s="544" t="str">
        <f>'Budget Summ Amt'!F9</f>
        <v>FUNDING SOURCE 2</v>
      </c>
      <c r="H28" s="277"/>
      <c r="I28" s="277"/>
      <c r="J28" s="277"/>
      <c r="K28" s="277"/>
      <c r="L28" s="277"/>
      <c r="M28" s="280"/>
    </row>
    <row r="29" spans="1:13" s="15" customFormat="1">
      <c r="A29" s="295" t="s">
        <v>313</v>
      </c>
      <c r="B29" s="296"/>
      <c r="C29" s="311">
        <f>SUM(D29:M29)</f>
        <v>0</v>
      </c>
      <c r="D29" s="281"/>
      <c r="E29" s="90"/>
      <c r="F29" s="90"/>
      <c r="G29" s="90"/>
      <c r="H29" s="90"/>
      <c r="I29" s="90"/>
      <c r="J29" s="90"/>
      <c r="K29" s="90"/>
      <c r="L29" s="90"/>
      <c r="M29" s="91"/>
    </row>
    <row r="30" spans="1:13" s="15" customFormat="1">
      <c r="A30" s="295" t="s">
        <v>314</v>
      </c>
      <c r="B30" s="296"/>
      <c r="C30" s="312">
        <f>SUM(D30:M30)</f>
        <v>0</v>
      </c>
      <c r="D30" s="282"/>
      <c r="E30" s="88"/>
      <c r="F30" s="88"/>
      <c r="G30" s="88"/>
      <c r="H30" s="88"/>
      <c r="I30" s="88"/>
      <c r="J30" s="88"/>
      <c r="K30" s="88"/>
      <c r="L30" s="88"/>
      <c r="M30" s="89"/>
    </row>
    <row r="31" spans="1:13" s="15" customFormat="1">
      <c r="A31" s="295" t="s">
        <v>315</v>
      </c>
      <c r="B31" s="296"/>
      <c r="C31" s="313">
        <f>+C29-C30</f>
        <v>0</v>
      </c>
      <c r="D31" s="315">
        <f t="shared" ref="D31:M31" si="9">+D29-D30</f>
        <v>0</v>
      </c>
      <c r="E31" s="315">
        <f t="shared" si="9"/>
        <v>0</v>
      </c>
      <c r="F31" s="315">
        <f t="shared" si="9"/>
        <v>0</v>
      </c>
      <c r="G31" s="315">
        <f t="shared" si="9"/>
        <v>0</v>
      </c>
      <c r="H31" s="315">
        <f t="shared" si="9"/>
        <v>0</v>
      </c>
      <c r="I31" s="315">
        <f t="shared" si="9"/>
        <v>0</v>
      </c>
      <c r="J31" s="315">
        <f t="shared" si="9"/>
        <v>0</v>
      </c>
      <c r="K31" s="315">
        <f t="shared" si="9"/>
        <v>0</v>
      </c>
      <c r="L31" s="315">
        <f t="shared" si="9"/>
        <v>0</v>
      </c>
      <c r="M31" s="316">
        <f t="shared" si="9"/>
        <v>0</v>
      </c>
    </row>
    <row r="32" spans="1:13" s="13" customFormat="1" ht="10.5">
      <c r="A32" s="300" t="s">
        <v>316</v>
      </c>
      <c r="B32" s="301"/>
      <c r="C32" s="439">
        <f>SUM(D32:M32)</f>
        <v>0</v>
      </c>
      <c r="D32" s="436"/>
      <c r="E32" s="436"/>
      <c r="F32" s="436"/>
      <c r="G32" s="436"/>
      <c r="H32" s="436"/>
      <c r="I32" s="436"/>
      <c r="J32" s="436"/>
      <c r="K32" s="436"/>
      <c r="L32" s="436"/>
      <c r="M32" s="437"/>
    </row>
    <row r="33" spans="1:13" s="13" customFormat="1" ht="10.5">
      <c r="A33" s="302" t="s">
        <v>317</v>
      </c>
      <c r="B33" s="301"/>
      <c r="C33" s="314"/>
      <c r="D33" s="317" t="str">
        <f t="shared" ref="D33:M33" si="10">IF(ISERROR(+D29/D32),"",+D29/D32)</f>
        <v/>
      </c>
      <c r="E33" s="317" t="str">
        <f t="shared" si="10"/>
        <v/>
      </c>
      <c r="F33" s="317" t="str">
        <f t="shared" si="10"/>
        <v/>
      </c>
      <c r="G33" s="317" t="str">
        <f t="shared" si="10"/>
        <v/>
      </c>
      <c r="H33" s="317" t="str">
        <f t="shared" si="10"/>
        <v/>
      </c>
      <c r="I33" s="317" t="str">
        <f t="shared" si="10"/>
        <v/>
      </c>
      <c r="J33" s="317" t="str">
        <f t="shared" si="10"/>
        <v/>
      </c>
      <c r="K33" s="317" t="str">
        <f t="shared" si="10"/>
        <v/>
      </c>
      <c r="L33" s="317" t="str">
        <f t="shared" si="10"/>
        <v/>
      </c>
      <c r="M33" s="318" t="str">
        <f t="shared" si="10"/>
        <v/>
      </c>
    </row>
    <row r="34" spans="1:13" s="13" customFormat="1" ht="10.5">
      <c r="A34" s="302" t="s">
        <v>318</v>
      </c>
      <c r="B34" s="301"/>
      <c r="C34" s="439">
        <f>SUM(D34:M34)</f>
        <v>0</v>
      </c>
      <c r="D34" s="436"/>
      <c r="E34" s="436"/>
      <c r="F34" s="436"/>
      <c r="G34" s="436"/>
      <c r="H34" s="436"/>
      <c r="I34" s="436"/>
      <c r="J34" s="436"/>
      <c r="K34" s="436"/>
      <c r="L34" s="436"/>
      <c r="M34" s="437"/>
    </row>
    <row r="35" spans="1:13" s="13" customFormat="1" ht="10.5">
      <c r="A35" s="302" t="s">
        <v>319</v>
      </c>
      <c r="B35" s="301"/>
      <c r="C35" s="314"/>
      <c r="D35" s="317" t="str">
        <f t="shared" ref="D35:M35" si="11">IF(ISERROR(+D29/D34),"",+D29/D34)</f>
        <v/>
      </c>
      <c r="E35" s="317" t="str">
        <f t="shared" si="11"/>
        <v/>
      </c>
      <c r="F35" s="317" t="str">
        <f t="shared" si="11"/>
        <v/>
      </c>
      <c r="G35" s="317" t="str">
        <f t="shared" si="11"/>
        <v/>
      </c>
      <c r="H35" s="317" t="str">
        <f t="shared" si="11"/>
        <v/>
      </c>
      <c r="I35" s="317" t="str">
        <f t="shared" si="11"/>
        <v/>
      </c>
      <c r="J35" s="317" t="str">
        <f t="shared" si="11"/>
        <v/>
      </c>
      <c r="K35" s="317" t="str">
        <f t="shared" si="11"/>
        <v/>
      </c>
      <c r="L35" s="317" t="str">
        <f t="shared" si="11"/>
        <v/>
      </c>
      <c r="M35" s="318" t="str">
        <f t="shared" si="11"/>
        <v/>
      </c>
    </row>
    <row r="36" spans="1:13" s="13" customFormat="1" ht="10.5">
      <c r="A36" s="302"/>
      <c r="B36" s="301"/>
      <c r="C36" s="314"/>
      <c r="D36" s="143"/>
      <c r="E36" s="143"/>
      <c r="F36" s="143"/>
      <c r="G36" s="143"/>
      <c r="H36" s="143"/>
      <c r="I36" s="143"/>
      <c r="J36" s="143"/>
      <c r="K36" s="143"/>
      <c r="L36" s="143"/>
      <c r="M36" s="144"/>
    </row>
    <row r="37" spans="1:13" s="13" customFormat="1" ht="10.5">
      <c r="A37" s="302" t="s">
        <v>320</v>
      </c>
      <c r="B37" s="301"/>
      <c r="C37" s="439">
        <f>SUM(D37:M37)</f>
        <v>0</v>
      </c>
      <c r="D37" s="436"/>
      <c r="E37" s="436"/>
      <c r="F37" s="436"/>
      <c r="G37" s="436"/>
      <c r="H37" s="436"/>
      <c r="I37" s="436"/>
      <c r="J37" s="436"/>
      <c r="K37" s="436"/>
      <c r="L37" s="436"/>
      <c r="M37" s="437"/>
    </row>
    <row r="38" spans="1:13" s="13" customFormat="1" ht="10.5">
      <c r="A38" s="302" t="s">
        <v>321</v>
      </c>
      <c r="B38" s="301"/>
      <c r="C38" s="439">
        <f>SUM(D38:M38)</f>
        <v>0</v>
      </c>
      <c r="D38" s="436"/>
      <c r="E38" s="436"/>
      <c r="F38" s="436"/>
      <c r="G38" s="436"/>
      <c r="H38" s="436"/>
      <c r="I38" s="436"/>
      <c r="J38" s="436"/>
      <c r="K38" s="436"/>
      <c r="L38" s="436"/>
      <c r="M38" s="437"/>
    </row>
    <row r="39" spans="1:13" s="13" customFormat="1" ht="10.5">
      <c r="A39" s="302" t="s">
        <v>322</v>
      </c>
      <c r="B39" s="301"/>
      <c r="C39" s="439">
        <f>SUM(D39:M39)</f>
        <v>0</v>
      </c>
      <c r="D39" s="436"/>
      <c r="E39" s="436"/>
      <c r="F39" s="436"/>
      <c r="G39" s="436"/>
      <c r="H39" s="436"/>
      <c r="I39" s="436"/>
      <c r="J39" s="436"/>
      <c r="K39" s="436"/>
      <c r="L39" s="436"/>
      <c r="M39" s="437"/>
    </row>
    <row r="40" spans="1:13" s="13" customFormat="1" ht="10.5">
      <c r="A40" s="302" t="s">
        <v>323</v>
      </c>
      <c r="B40" s="301"/>
      <c r="C40" s="439">
        <f t="shared" ref="C40:M40" si="12">SUM(C37:C39)</f>
        <v>0</v>
      </c>
      <c r="D40" s="560">
        <f t="shared" si="12"/>
        <v>0</v>
      </c>
      <c r="E40" s="560">
        <f t="shared" si="12"/>
        <v>0</v>
      </c>
      <c r="F40" s="560">
        <f t="shared" si="12"/>
        <v>0</v>
      </c>
      <c r="G40" s="560">
        <f t="shared" si="12"/>
        <v>0</v>
      </c>
      <c r="H40" s="560">
        <f t="shared" si="12"/>
        <v>0</v>
      </c>
      <c r="I40" s="560">
        <f t="shared" si="12"/>
        <v>0</v>
      </c>
      <c r="J40" s="560">
        <f t="shared" si="12"/>
        <v>0</v>
      </c>
      <c r="K40" s="560">
        <f t="shared" si="12"/>
        <v>0</v>
      </c>
      <c r="L40" s="561">
        <f t="shared" si="12"/>
        <v>0</v>
      </c>
      <c r="M40" s="562">
        <f t="shared" si="12"/>
        <v>0</v>
      </c>
    </row>
    <row r="41" spans="1:13" s="13" customFormat="1" ht="10.5">
      <c r="A41" s="302" t="s">
        <v>324</v>
      </c>
      <c r="B41" s="301"/>
      <c r="C41" s="305" t="str">
        <f>IF(ISERROR(+C40/C34),"", +C40/C34)</f>
        <v/>
      </c>
      <c r="D41" s="319" t="str">
        <f t="shared" ref="D41:M41" si="13">IF(ISERROR(+D40/D34),"", +D40/D34)</f>
        <v/>
      </c>
      <c r="E41" s="319" t="str">
        <f t="shared" si="13"/>
        <v/>
      </c>
      <c r="F41" s="319" t="str">
        <f t="shared" si="13"/>
        <v/>
      </c>
      <c r="G41" s="319" t="str">
        <f t="shared" si="13"/>
        <v/>
      </c>
      <c r="H41" s="319" t="str">
        <f t="shared" si="13"/>
        <v/>
      </c>
      <c r="I41" s="319" t="str">
        <f t="shared" si="13"/>
        <v/>
      </c>
      <c r="J41" s="319" t="str">
        <f t="shared" si="13"/>
        <v/>
      </c>
      <c r="K41" s="319" t="str">
        <f t="shared" si="13"/>
        <v/>
      </c>
      <c r="L41" s="319" t="str">
        <f t="shared" si="13"/>
        <v/>
      </c>
      <c r="M41" s="320" t="str">
        <f t="shared" si="13"/>
        <v/>
      </c>
    </row>
    <row r="42" spans="1:13" s="13" customFormat="1" ht="10.5">
      <c r="A42" s="302" t="s">
        <v>325</v>
      </c>
      <c r="B42" s="301"/>
      <c r="C42" s="306">
        <f>SUM(D42:M42)</f>
        <v>0</v>
      </c>
      <c r="D42" s="317" t="str">
        <f t="shared" ref="D42:M42" si="14">IF(ISERROR(+D37*D35*0.5),"",ROUND((+D37*D35*0.5),2))</f>
        <v/>
      </c>
      <c r="E42" s="317" t="str">
        <f t="shared" si="14"/>
        <v/>
      </c>
      <c r="F42" s="317" t="str">
        <f t="shared" si="14"/>
        <v/>
      </c>
      <c r="G42" s="317" t="str">
        <f t="shared" si="14"/>
        <v/>
      </c>
      <c r="H42" s="317" t="str">
        <f t="shared" si="14"/>
        <v/>
      </c>
      <c r="I42" s="317" t="str">
        <f t="shared" si="14"/>
        <v/>
      </c>
      <c r="J42" s="317" t="str">
        <f t="shared" si="14"/>
        <v/>
      </c>
      <c r="K42" s="317" t="str">
        <f t="shared" si="14"/>
        <v/>
      </c>
      <c r="L42" s="317" t="str">
        <f t="shared" si="14"/>
        <v/>
      </c>
      <c r="M42" s="318" t="str">
        <f t="shared" si="14"/>
        <v/>
      </c>
    </row>
    <row r="43" spans="1:13" s="13" customFormat="1" ht="10.5">
      <c r="A43" s="302" t="s">
        <v>326</v>
      </c>
      <c r="B43" s="301"/>
      <c r="C43" s="306">
        <f>SUM(D43:M43)</f>
        <v>0</v>
      </c>
      <c r="D43" s="317" t="str">
        <f>IF(ISERROR(+D38*D35*0.65),"",ROUND((+D38*D35*0.65),2))</f>
        <v/>
      </c>
      <c r="E43" s="317" t="str">
        <f t="shared" ref="E43:M43" si="15">IF(ISERROR(+E38*E35*0.65),"",ROUND((+E38*E35*0.65),2))</f>
        <v/>
      </c>
      <c r="F43" s="317" t="str">
        <f t="shared" si="15"/>
        <v/>
      </c>
      <c r="G43" s="317" t="str">
        <f t="shared" si="15"/>
        <v/>
      </c>
      <c r="H43" s="317" t="str">
        <f t="shared" si="15"/>
        <v/>
      </c>
      <c r="I43" s="317" t="str">
        <f t="shared" si="15"/>
        <v/>
      </c>
      <c r="J43" s="317" t="str">
        <f t="shared" si="15"/>
        <v/>
      </c>
      <c r="K43" s="317" t="str">
        <f t="shared" si="15"/>
        <v/>
      </c>
      <c r="L43" s="317" t="str">
        <f t="shared" si="15"/>
        <v/>
      </c>
      <c r="M43" s="318" t="str">
        <f t="shared" si="15"/>
        <v/>
      </c>
    </row>
    <row r="44" spans="1:13" s="13" customFormat="1" ht="10.5">
      <c r="A44" s="302" t="s">
        <v>327</v>
      </c>
      <c r="B44" s="307"/>
      <c r="C44" s="559">
        <f>SUM(D44:M44)</f>
        <v>0</v>
      </c>
      <c r="D44" s="564" t="str">
        <f t="shared" ref="D44:M44" si="16">IF(ISERROR(+D39*D35*0.9),"",ROUND((+D39*D35*0.9),2))</f>
        <v/>
      </c>
      <c r="E44" s="564" t="str">
        <f t="shared" si="16"/>
        <v/>
      </c>
      <c r="F44" s="564" t="str">
        <f t="shared" si="16"/>
        <v/>
      </c>
      <c r="G44" s="564" t="str">
        <f t="shared" si="16"/>
        <v/>
      </c>
      <c r="H44" s="564" t="str">
        <f t="shared" si="16"/>
        <v/>
      </c>
      <c r="I44" s="564" t="str">
        <f t="shared" si="16"/>
        <v/>
      </c>
      <c r="J44" s="564" t="str">
        <f t="shared" si="16"/>
        <v/>
      </c>
      <c r="K44" s="564" t="str">
        <f t="shared" si="16"/>
        <v/>
      </c>
      <c r="L44" s="564" t="str">
        <f t="shared" si="16"/>
        <v/>
      </c>
      <c r="M44" s="564" t="str">
        <f t="shared" si="16"/>
        <v/>
      </c>
    </row>
    <row r="45" spans="1:13" s="15" customFormat="1" ht="13" thickBot="1">
      <c r="A45" s="308" t="s">
        <v>328</v>
      </c>
      <c r="B45" s="309"/>
      <c r="C45" s="565">
        <f>SUM(C42:C44)</f>
        <v>0</v>
      </c>
      <c r="D45" s="567">
        <f t="shared" ref="D45:M45" si="17">SUM(D42:D44)</f>
        <v>0</v>
      </c>
      <c r="E45" s="567">
        <f t="shared" si="17"/>
        <v>0</v>
      </c>
      <c r="F45" s="567">
        <f t="shared" si="17"/>
        <v>0</v>
      </c>
      <c r="G45" s="567">
        <f t="shared" si="17"/>
        <v>0</v>
      </c>
      <c r="H45" s="567">
        <f t="shared" si="17"/>
        <v>0</v>
      </c>
      <c r="I45" s="567">
        <f t="shared" si="17"/>
        <v>0</v>
      </c>
      <c r="J45" s="567">
        <f t="shared" si="17"/>
        <v>0</v>
      </c>
      <c r="K45" s="567">
        <f t="shared" si="17"/>
        <v>0</v>
      </c>
      <c r="L45" s="567">
        <f t="shared" si="17"/>
        <v>0</v>
      </c>
      <c r="M45" s="568">
        <f t="shared" si="17"/>
        <v>0</v>
      </c>
    </row>
    <row r="46" spans="1:13" s="15" customFormat="1" ht="13" thickTop="1">
      <c r="A46" s="290" t="s">
        <v>311</v>
      </c>
      <c r="B46" s="799" t="str">
        <f>'Budget Summ Amt'!G8</f>
        <v xml:space="preserve">PROGRAM NAME </v>
      </c>
      <c r="C46" s="310"/>
      <c r="D46" s="277"/>
      <c r="E46" s="292" t="s">
        <v>312</v>
      </c>
      <c r="F46" s="293"/>
      <c r="G46" s="800" t="str">
        <f>'Budget Summ Amt'!G9</f>
        <v>FUNDING SOURCE 3</v>
      </c>
      <c r="H46" s="277"/>
      <c r="I46" s="277"/>
      <c r="J46" s="277"/>
      <c r="K46" s="277"/>
      <c r="L46" s="277"/>
      <c r="M46" s="280"/>
    </row>
    <row r="47" spans="1:13" s="15" customFormat="1">
      <c r="A47" s="295" t="s">
        <v>313</v>
      </c>
      <c r="B47" s="296"/>
      <c r="C47" s="311">
        <f>SUM(D47:M47)</f>
        <v>0</v>
      </c>
      <c r="D47" s="281"/>
      <c r="E47" s="90"/>
      <c r="F47" s="90"/>
      <c r="G47" s="90"/>
      <c r="H47" s="90"/>
      <c r="I47" s="90"/>
      <c r="J47" s="90"/>
      <c r="K47" s="90"/>
      <c r="L47" s="90"/>
      <c r="M47" s="91"/>
    </row>
    <row r="48" spans="1:13" s="15" customFormat="1">
      <c r="A48" s="295" t="s">
        <v>314</v>
      </c>
      <c r="B48" s="296"/>
      <c r="C48" s="312">
        <f>SUM(D48:M48)</f>
        <v>0</v>
      </c>
      <c r="D48" s="282"/>
      <c r="E48" s="88"/>
      <c r="F48" s="88"/>
      <c r="G48" s="88"/>
      <c r="H48" s="88"/>
      <c r="I48" s="88"/>
      <c r="J48" s="88"/>
      <c r="K48" s="88"/>
      <c r="L48" s="88"/>
      <c r="M48" s="89"/>
    </row>
    <row r="49" spans="1:13" s="15" customFormat="1">
      <c r="A49" s="295" t="s">
        <v>315</v>
      </c>
      <c r="B49" s="296"/>
      <c r="C49" s="313">
        <f>+C47-C48</f>
        <v>0</v>
      </c>
      <c r="D49" s="315">
        <f t="shared" ref="D49:M49" si="18">+D47-D48</f>
        <v>0</v>
      </c>
      <c r="E49" s="315">
        <f t="shared" si="18"/>
        <v>0</v>
      </c>
      <c r="F49" s="315">
        <f t="shared" si="18"/>
        <v>0</v>
      </c>
      <c r="G49" s="315">
        <f t="shared" si="18"/>
        <v>0</v>
      </c>
      <c r="H49" s="315">
        <f t="shared" si="18"/>
        <v>0</v>
      </c>
      <c r="I49" s="315">
        <f t="shared" si="18"/>
        <v>0</v>
      </c>
      <c r="J49" s="315">
        <f t="shared" si="18"/>
        <v>0</v>
      </c>
      <c r="K49" s="315">
        <f t="shared" si="18"/>
        <v>0</v>
      </c>
      <c r="L49" s="315">
        <f t="shared" si="18"/>
        <v>0</v>
      </c>
      <c r="M49" s="316">
        <f t="shared" si="18"/>
        <v>0</v>
      </c>
    </row>
    <row r="50" spans="1:13" s="13" customFormat="1" ht="10.5">
      <c r="A50" s="300" t="s">
        <v>316</v>
      </c>
      <c r="B50" s="301"/>
      <c r="C50" s="439">
        <f>SUM(D50:M50)</f>
        <v>0</v>
      </c>
      <c r="D50" s="436"/>
      <c r="E50" s="436"/>
      <c r="F50" s="436"/>
      <c r="G50" s="436"/>
      <c r="H50" s="436"/>
      <c r="I50" s="436"/>
      <c r="J50" s="436"/>
      <c r="K50" s="436"/>
      <c r="L50" s="436"/>
      <c r="M50" s="437"/>
    </row>
    <row r="51" spans="1:13" s="13" customFormat="1" ht="10.5">
      <c r="A51" s="302" t="s">
        <v>317</v>
      </c>
      <c r="B51" s="301"/>
      <c r="C51" s="314"/>
      <c r="D51" s="317" t="str">
        <f t="shared" ref="D51:M51" si="19">IF(ISERROR(+D47/D50),"",+D47/D50)</f>
        <v/>
      </c>
      <c r="E51" s="317" t="str">
        <f t="shared" si="19"/>
        <v/>
      </c>
      <c r="F51" s="317" t="str">
        <f t="shared" si="19"/>
        <v/>
      </c>
      <c r="G51" s="317" t="str">
        <f t="shared" si="19"/>
        <v/>
      </c>
      <c r="H51" s="317" t="str">
        <f t="shared" si="19"/>
        <v/>
      </c>
      <c r="I51" s="317" t="str">
        <f t="shared" si="19"/>
        <v/>
      </c>
      <c r="J51" s="317" t="str">
        <f t="shared" si="19"/>
        <v/>
      </c>
      <c r="K51" s="317" t="str">
        <f t="shared" si="19"/>
        <v/>
      </c>
      <c r="L51" s="317" t="str">
        <f t="shared" si="19"/>
        <v/>
      </c>
      <c r="M51" s="318" t="str">
        <f t="shared" si="19"/>
        <v/>
      </c>
    </row>
    <row r="52" spans="1:13" s="13" customFormat="1" ht="10.5">
      <c r="A52" s="302" t="s">
        <v>318</v>
      </c>
      <c r="B52" s="301"/>
      <c r="C52" s="439">
        <f>SUM(D52:M52)</f>
        <v>0</v>
      </c>
      <c r="D52" s="436"/>
      <c r="E52" s="436"/>
      <c r="F52" s="436"/>
      <c r="G52" s="436"/>
      <c r="H52" s="436"/>
      <c r="I52" s="436"/>
      <c r="J52" s="436"/>
      <c r="K52" s="436"/>
      <c r="L52" s="436"/>
      <c r="M52" s="437"/>
    </row>
    <row r="53" spans="1:13" s="13" customFormat="1" ht="10.5">
      <c r="A53" s="302" t="s">
        <v>319</v>
      </c>
      <c r="B53" s="301"/>
      <c r="C53" s="314"/>
      <c r="D53" s="317" t="str">
        <f t="shared" ref="D53:M53" si="20">IF(ISERROR(+D47/D52),"",+D47/D52)</f>
        <v/>
      </c>
      <c r="E53" s="317" t="str">
        <f t="shared" si="20"/>
        <v/>
      </c>
      <c r="F53" s="317" t="str">
        <f t="shared" si="20"/>
        <v/>
      </c>
      <c r="G53" s="317" t="str">
        <f t="shared" si="20"/>
        <v/>
      </c>
      <c r="H53" s="317" t="str">
        <f t="shared" si="20"/>
        <v/>
      </c>
      <c r="I53" s="317" t="str">
        <f t="shared" si="20"/>
        <v/>
      </c>
      <c r="J53" s="317" t="str">
        <f t="shared" si="20"/>
        <v/>
      </c>
      <c r="K53" s="317" t="str">
        <f t="shared" si="20"/>
        <v/>
      </c>
      <c r="L53" s="317" t="str">
        <f t="shared" si="20"/>
        <v/>
      </c>
      <c r="M53" s="318" t="str">
        <f t="shared" si="20"/>
        <v/>
      </c>
    </row>
    <row r="54" spans="1:13" s="13" customFormat="1" ht="10.5">
      <c r="A54" s="302"/>
      <c r="B54" s="301"/>
      <c r="C54" s="314"/>
      <c r="D54" s="143"/>
      <c r="E54" s="143"/>
      <c r="F54" s="143"/>
      <c r="G54" s="143"/>
      <c r="H54" s="143"/>
      <c r="I54" s="143"/>
      <c r="J54" s="143"/>
      <c r="K54" s="143"/>
      <c r="L54" s="143"/>
      <c r="M54" s="144"/>
    </row>
    <row r="55" spans="1:13" s="13" customFormat="1" ht="10.5">
      <c r="A55" s="302" t="s">
        <v>320</v>
      </c>
      <c r="B55" s="301"/>
      <c r="C55" s="439">
        <f>SUM(D55:M55)</f>
        <v>0</v>
      </c>
      <c r="D55" s="436"/>
      <c r="E55" s="436"/>
      <c r="F55" s="436"/>
      <c r="G55" s="436"/>
      <c r="H55" s="436"/>
      <c r="I55" s="436"/>
      <c r="J55" s="436"/>
      <c r="K55" s="436"/>
      <c r="L55" s="436"/>
      <c r="M55" s="437"/>
    </row>
    <row r="56" spans="1:13" s="13" customFormat="1" ht="10.5">
      <c r="A56" s="302" t="s">
        <v>321</v>
      </c>
      <c r="B56" s="301"/>
      <c r="C56" s="439">
        <f>SUM(D56:M56)</f>
        <v>0</v>
      </c>
      <c r="D56" s="436"/>
      <c r="E56" s="436"/>
      <c r="F56" s="436"/>
      <c r="G56" s="436"/>
      <c r="H56" s="436"/>
      <c r="I56" s="436"/>
      <c r="J56" s="436"/>
      <c r="K56" s="436"/>
      <c r="L56" s="436"/>
      <c r="M56" s="437"/>
    </row>
    <row r="57" spans="1:13" s="13" customFormat="1" ht="10.5">
      <c r="A57" s="302" t="s">
        <v>322</v>
      </c>
      <c r="B57" s="301"/>
      <c r="C57" s="439">
        <f>SUM(D57:M57)</f>
        <v>0</v>
      </c>
      <c r="D57" s="436"/>
      <c r="E57" s="436"/>
      <c r="F57" s="436"/>
      <c r="G57" s="436"/>
      <c r="H57" s="436"/>
      <c r="I57" s="436"/>
      <c r="J57" s="436"/>
      <c r="K57" s="436"/>
      <c r="L57" s="436"/>
      <c r="M57" s="437"/>
    </row>
    <row r="58" spans="1:13" s="13" customFormat="1" ht="10.5">
      <c r="A58" s="302" t="s">
        <v>323</v>
      </c>
      <c r="B58" s="301"/>
      <c r="C58" s="439">
        <f t="shared" ref="C58:M58" si="21">SUM(C55:C57)</f>
        <v>0</v>
      </c>
      <c r="D58" s="560">
        <f t="shared" si="21"/>
        <v>0</v>
      </c>
      <c r="E58" s="560">
        <f t="shared" si="21"/>
        <v>0</v>
      </c>
      <c r="F58" s="560">
        <f t="shared" si="21"/>
        <v>0</v>
      </c>
      <c r="G58" s="560">
        <f t="shared" si="21"/>
        <v>0</v>
      </c>
      <c r="H58" s="560">
        <f t="shared" si="21"/>
        <v>0</v>
      </c>
      <c r="I58" s="560">
        <f t="shared" si="21"/>
        <v>0</v>
      </c>
      <c r="J58" s="560">
        <f t="shared" si="21"/>
        <v>0</v>
      </c>
      <c r="K58" s="560">
        <f t="shared" si="21"/>
        <v>0</v>
      </c>
      <c r="L58" s="561">
        <f t="shared" si="21"/>
        <v>0</v>
      </c>
      <c r="M58" s="562">
        <f t="shared" si="21"/>
        <v>0</v>
      </c>
    </row>
    <row r="59" spans="1:13" s="13" customFormat="1" ht="10.5">
      <c r="A59" s="302" t="s">
        <v>324</v>
      </c>
      <c r="B59" s="301"/>
      <c r="C59" s="305" t="str">
        <f>IF(ISERROR(+C58/C52),"", +C58/C52)</f>
        <v/>
      </c>
      <c r="D59" s="319" t="str">
        <f t="shared" ref="D59:M59" si="22">IF(ISERROR(+D58/D52),"", +D58/D52)</f>
        <v/>
      </c>
      <c r="E59" s="319" t="str">
        <f t="shared" si="22"/>
        <v/>
      </c>
      <c r="F59" s="319" t="str">
        <f t="shared" si="22"/>
        <v/>
      </c>
      <c r="G59" s="319" t="str">
        <f t="shared" si="22"/>
        <v/>
      </c>
      <c r="H59" s="319" t="str">
        <f t="shared" si="22"/>
        <v/>
      </c>
      <c r="I59" s="319" t="str">
        <f t="shared" si="22"/>
        <v/>
      </c>
      <c r="J59" s="319" t="str">
        <f t="shared" si="22"/>
        <v/>
      </c>
      <c r="K59" s="319" t="str">
        <f t="shared" si="22"/>
        <v/>
      </c>
      <c r="L59" s="319" t="str">
        <f t="shared" si="22"/>
        <v/>
      </c>
      <c r="M59" s="320" t="str">
        <f t="shared" si="22"/>
        <v/>
      </c>
    </row>
    <row r="60" spans="1:13" s="13" customFormat="1" ht="10.5">
      <c r="A60" s="302" t="s">
        <v>325</v>
      </c>
      <c r="B60" s="301"/>
      <c r="C60" s="306">
        <f>SUM(D60:M60)</f>
        <v>0</v>
      </c>
      <c r="D60" s="317" t="str">
        <f t="shared" ref="D60:M60" si="23">IF(ISERROR(+D55*D53*0.5),"",ROUND((+D55*D53*0.5),2))</f>
        <v/>
      </c>
      <c r="E60" s="317" t="str">
        <f t="shared" si="23"/>
        <v/>
      </c>
      <c r="F60" s="317" t="str">
        <f t="shared" si="23"/>
        <v/>
      </c>
      <c r="G60" s="317" t="str">
        <f t="shared" si="23"/>
        <v/>
      </c>
      <c r="H60" s="317" t="str">
        <f t="shared" si="23"/>
        <v/>
      </c>
      <c r="I60" s="317" t="str">
        <f t="shared" si="23"/>
        <v/>
      </c>
      <c r="J60" s="317" t="str">
        <f t="shared" si="23"/>
        <v/>
      </c>
      <c r="K60" s="317" t="str">
        <f t="shared" si="23"/>
        <v/>
      </c>
      <c r="L60" s="317" t="str">
        <f t="shared" si="23"/>
        <v/>
      </c>
      <c r="M60" s="318" t="str">
        <f t="shared" si="23"/>
        <v/>
      </c>
    </row>
    <row r="61" spans="1:13" s="13" customFormat="1" ht="10.5">
      <c r="A61" s="302" t="s">
        <v>326</v>
      </c>
      <c r="B61" s="301"/>
      <c r="C61" s="306">
        <f>SUM(D61:M61)</f>
        <v>0</v>
      </c>
      <c r="D61" s="317" t="str">
        <f>IF(ISERROR(+D56*D53*0.65),"",ROUND((+D56*D53*0.65),2))</f>
        <v/>
      </c>
      <c r="E61" s="317" t="str">
        <f t="shared" ref="E61:M61" si="24">IF(ISERROR(+E56*E53*0.65),"",ROUND((+E56*E53*0.65),2))</f>
        <v/>
      </c>
      <c r="F61" s="317" t="str">
        <f t="shared" si="24"/>
        <v/>
      </c>
      <c r="G61" s="317" t="str">
        <f t="shared" si="24"/>
        <v/>
      </c>
      <c r="H61" s="317" t="str">
        <f t="shared" si="24"/>
        <v/>
      </c>
      <c r="I61" s="317" t="str">
        <f t="shared" si="24"/>
        <v/>
      </c>
      <c r="J61" s="317" t="str">
        <f t="shared" si="24"/>
        <v/>
      </c>
      <c r="K61" s="317" t="str">
        <f t="shared" si="24"/>
        <v/>
      </c>
      <c r="L61" s="317" t="str">
        <f t="shared" si="24"/>
        <v/>
      </c>
      <c r="M61" s="318" t="str">
        <f t="shared" si="24"/>
        <v/>
      </c>
    </row>
    <row r="62" spans="1:13" s="13" customFormat="1" ht="10.5">
      <c r="A62" s="302" t="s">
        <v>327</v>
      </c>
      <c r="B62" s="307"/>
      <c r="C62" s="559">
        <f>SUM(D62:M62)</f>
        <v>0</v>
      </c>
      <c r="D62" s="564" t="str">
        <f t="shared" ref="D62:M62" si="25">IF(ISERROR(+D57*D53*0.9),"",ROUND((+D57*D53*0.9),2))</f>
        <v/>
      </c>
      <c r="E62" s="564" t="str">
        <f t="shared" si="25"/>
        <v/>
      </c>
      <c r="F62" s="564" t="str">
        <f t="shared" si="25"/>
        <v/>
      </c>
      <c r="G62" s="564" t="str">
        <f t="shared" si="25"/>
        <v/>
      </c>
      <c r="H62" s="564" t="str">
        <f t="shared" si="25"/>
        <v/>
      </c>
      <c r="I62" s="564" t="str">
        <f t="shared" si="25"/>
        <v/>
      </c>
      <c r="J62" s="564" t="str">
        <f t="shared" si="25"/>
        <v/>
      </c>
      <c r="K62" s="564" t="str">
        <f t="shared" si="25"/>
        <v/>
      </c>
      <c r="L62" s="564" t="str">
        <f t="shared" si="25"/>
        <v/>
      </c>
      <c r="M62" s="564" t="str">
        <f t="shared" si="25"/>
        <v/>
      </c>
    </row>
    <row r="63" spans="1:13" s="15" customFormat="1" ht="13" thickBot="1">
      <c r="A63" s="308" t="s">
        <v>328</v>
      </c>
      <c r="B63" s="309"/>
      <c r="C63" s="565">
        <f>SUM(C60:C62)</f>
        <v>0</v>
      </c>
      <c r="D63" s="567">
        <f t="shared" ref="D63:M63" si="26">SUM(D60:D62)</f>
        <v>0</v>
      </c>
      <c r="E63" s="567">
        <f t="shared" si="26"/>
        <v>0</v>
      </c>
      <c r="F63" s="567">
        <f t="shared" si="26"/>
        <v>0</v>
      </c>
      <c r="G63" s="567">
        <f t="shared" si="26"/>
        <v>0</v>
      </c>
      <c r="H63" s="567">
        <f t="shared" si="26"/>
        <v>0</v>
      </c>
      <c r="I63" s="567">
        <f t="shared" si="26"/>
        <v>0</v>
      </c>
      <c r="J63" s="567">
        <f t="shared" si="26"/>
        <v>0</v>
      </c>
      <c r="K63" s="567">
        <f t="shared" si="26"/>
        <v>0</v>
      </c>
      <c r="L63" s="567">
        <f t="shared" si="26"/>
        <v>0</v>
      </c>
      <c r="M63" s="568">
        <f t="shared" si="26"/>
        <v>0</v>
      </c>
    </row>
    <row r="64" spans="1:13" s="15" customFormat="1" ht="13" thickTop="1">
      <c r="A64" s="290" t="s">
        <v>311</v>
      </c>
      <c r="B64" s="799" t="str">
        <f>'Budget Summ Amt'!H8</f>
        <v xml:space="preserve">PROGRAM NAME </v>
      </c>
      <c r="C64" s="310"/>
      <c r="D64" s="277"/>
      <c r="E64" s="292" t="s">
        <v>312</v>
      </c>
      <c r="F64" s="293"/>
      <c r="G64" s="800" t="str">
        <f>'Budget Summ Amt'!H9</f>
        <v>FUNDING SOURCE 4</v>
      </c>
      <c r="H64" s="277"/>
      <c r="I64" s="277"/>
      <c r="J64" s="277"/>
      <c r="K64" s="277"/>
      <c r="L64" s="277"/>
      <c r="M64" s="280"/>
    </row>
    <row r="65" spans="1:13" s="15" customFormat="1">
      <c r="A65" s="295" t="s">
        <v>313</v>
      </c>
      <c r="B65" s="296"/>
      <c r="C65" s="311">
        <f>SUM(D65:M65)</f>
        <v>0</v>
      </c>
      <c r="D65" s="281"/>
      <c r="E65" s="90"/>
      <c r="F65" s="90"/>
      <c r="G65" s="90"/>
      <c r="H65" s="90"/>
      <c r="I65" s="90"/>
      <c r="J65" s="90"/>
      <c r="K65" s="90"/>
      <c r="L65" s="90"/>
      <c r="M65" s="91"/>
    </row>
    <row r="66" spans="1:13" s="15" customFormat="1">
      <c r="A66" s="295" t="s">
        <v>314</v>
      </c>
      <c r="B66" s="296"/>
      <c r="C66" s="312">
        <f>SUM(D66:M66)</f>
        <v>0</v>
      </c>
      <c r="D66" s="282"/>
      <c r="E66" s="88"/>
      <c r="F66" s="88"/>
      <c r="G66" s="88"/>
      <c r="H66" s="88"/>
      <c r="I66" s="88"/>
      <c r="J66" s="88"/>
      <c r="K66" s="88"/>
      <c r="L66" s="88"/>
      <c r="M66" s="89"/>
    </row>
    <row r="67" spans="1:13" s="15" customFormat="1">
      <c r="A67" s="295" t="s">
        <v>315</v>
      </c>
      <c r="B67" s="296"/>
      <c r="C67" s="313">
        <f>+C65-C66</f>
        <v>0</v>
      </c>
      <c r="D67" s="315">
        <f t="shared" ref="D67:M67" si="27">+D65-D66</f>
        <v>0</v>
      </c>
      <c r="E67" s="315">
        <f t="shared" si="27"/>
        <v>0</v>
      </c>
      <c r="F67" s="315">
        <f t="shared" si="27"/>
        <v>0</v>
      </c>
      <c r="G67" s="315">
        <f t="shared" si="27"/>
        <v>0</v>
      </c>
      <c r="H67" s="315">
        <f t="shared" si="27"/>
        <v>0</v>
      </c>
      <c r="I67" s="315">
        <f t="shared" si="27"/>
        <v>0</v>
      </c>
      <c r="J67" s="315">
        <f t="shared" si="27"/>
        <v>0</v>
      </c>
      <c r="K67" s="315">
        <f t="shared" si="27"/>
        <v>0</v>
      </c>
      <c r="L67" s="315">
        <f t="shared" si="27"/>
        <v>0</v>
      </c>
      <c r="M67" s="316">
        <f t="shared" si="27"/>
        <v>0</v>
      </c>
    </row>
    <row r="68" spans="1:13" s="13" customFormat="1" ht="10.5">
      <c r="A68" s="300" t="s">
        <v>316</v>
      </c>
      <c r="B68" s="301"/>
      <c r="C68" s="439">
        <f>SUM(D68:M68)</f>
        <v>0</v>
      </c>
      <c r="D68" s="436"/>
      <c r="E68" s="436"/>
      <c r="F68" s="436"/>
      <c r="G68" s="436"/>
      <c r="H68" s="436"/>
      <c r="I68" s="436"/>
      <c r="J68" s="436"/>
      <c r="K68" s="436"/>
      <c r="L68" s="436"/>
      <c r="M68" s="437"/>
    </row>
    <row r="69" spans="1:13" s="13" customFormat="1" ht="10.5">
      <c r="A69" s="302" t="s">
        <v>317</v>
      </c>
      <c r="B69" s="301"/>
      <c r="C69" s="314"/>
      <c r="D69" s="317" t="str">
        <f t="shared" ref="D69:M69" si="28">IF(ISERROR(+D65/D68),"",+D65/D68)</f>
        <v/>
      </c>
      <c r="E69" s="317" t="str">
        <f t="shared" si="28"/>
        <v/>
      </c>
      <c r="F69" s="317" t="str">
        <f t="shared" si="28"/>
        <v/>
      </c>
      <c r="G69" s="317" t="str">
        <f t="shared" si="28"/>
        <v/>
      </c>
      <c r="H69" s="317" t="str">
        <f t="shared" si="28"/>
        <v/>
      </c>
      <c r="I69" s="317" t="str">
        <f t="shared" si="28"/>
        <v/>
      </c>
      <c r="J69" s="317" t="str">
        <f t="shared" si="28"/>
        <v/>
      </c>
      <c r="K69" s="317" t="str">
        <f t="shared" si="28"/>
        <v/>
      </c>
      <c r="L69" s="317" t="str">
        <f t="shared" si="28"/>
        <v/>
      </c>
      <c r="M69" s="318" t="str">
        <f t="shared" si="28"/>
        <v/>
      </c>
    </row>
    <row r="70" spans="1:13" s="13" customFormat="1" ht="10.5">
      <c r="A70" s="302" t="s">
        <v>318</v>
      </c>
      <c r="B70" s="301"/>
      <c r="C70" s="439">
        <f>SUM(D70:M70)</f>
        <v>0</v>
      </c>
      <c r="D70" s="436"/>
      <c r="E70" s="436"/>
      <c r="F70" s="436"/>
      <c r="G70" s="436"/>
      <c r="H70" s="436"/>
      <c r="I70" s="436"/>
      <c r="J70" s="436"/>
      <c r="K70" s="436"/>
      <c r="L70" s="436"/>
      <c r="M70" s="437"/>
    </row>
    <row r="71" spans="1:13" s="13" customFormat="1" ht="10.5">
      <c r="A71" s="302" t="s">
        <v>319</v>
      </c>
      <c r="B71" s="301"/>
      <c r="C71" s="314"/>
      <c r="D71" s="317" t="str">
        <f t="shared" ref="D71:M71" si="29">IF(ISERROR(+D65/D70),"",+D65/D70)</f>
        <v/>
      </c>
      <c r="E71" s="317" t="str">
        <f t="shared" si="29"/>
        <v/>
      </c>
      <c r="F71" s="317" t="str">
        <f t="shared" si="29"/>
        <v/>
      </c>
      <c r="G71" s="317" t="str">
        <f t="shared" si="29"/>
        <v/>
      </c>
      <c r="H71" s="317" t="str">
        <f t="shared" si="29"/>
        <v/>
      </c>
      <c r="I71" s="317" t="str">
        <f t="shared" si="29"/>
        <v/>
      </c>
      <c r="J71" s="317" t="str">
        <f t="shared" si="29"/>
        <v/>
      </c>
      <c r="K71" s="317" t="str">
        <f t="shared" si="29"/>
        <v/>
      </c>
      <c r="L71" s="317" t="str">
        <f t="shared" si="29"/>
        <v/>
      </c>
      <c r="M71" s="318" t="str">
        <f t="shared" si="29"/>
        <v/>
      </c>
    </row>
    <row r="72" spans="1:13" s="13" customFormat="1" ht="10.5">
      <c r="A72" s="302"/>
      <c r="B72" s="301"/>
      <c r="C72" s="314"/>
      <c r="D72" s="143"/>
      <c r="E72" s="143"/>
      <c r="F72" s="143"/>
      <c r="G72" s="143"/>
      <c r="H72" s="143"/>
      <c r="I72" s="143"/>
      <c r="J72" s="143"/>
      <c r="K72" s="143"/>
      <c r="L72" s="143"/>
      <c r="M72" s="144"/>
    </row>
    <row r="73" spans="1:13" s="13" customFormat="1" ht="10.5">
      <c r="A73" s="302" t="s">
        <v>320</v>
      </c>
      <c r="B73" s="301"/>
      <c r="C73" s="439">
        <f>SUM(D73:M73)</f>
        <v>0</v>
      </c>
      <c r="D73" s="436"/>
      <c r="E73" s="436"/>
      <c r="F73" s="436"/>
      <c r="G73" s="436"/>
      <c r="H73" s="436"/>
      <c r="I73" s="436"/>
      <c r="J73" s="436"/>
      <c r="K73" s="436"/>
      <c r="L73" s="436"/>
      <c r="M73" s="437"/>
    </row>
    <row r="74" spans="1:13" s="13" customFormat="1" ht="10.5">
      <c r="A74" s="302" t="s">
        <v>321</v>
      </c>
      <c r="B74" s="301"/>
      <c r="C74" s="439">
        <f>SUM(D74:M74)</f>
        <v>0</v>
      </c>
      <c r="D74" s="436"/>
      <c r="E74" s="436"/>
      <c r="F74" s="436"/>
      <c r="G74" s="436"/>
      <c r="H74" s="436"/>
      <c r="I74" s="436"/>
      <c r="J74" s="436"/>
      <c r="K74" s="436"/>
      <c r="L74" s="436"/>
      <c r="M74" s="437"/>
    </row>
    <row r="75" spans="1:13" s="13" customFormat="1" ht="10.5">
      <c r="A75" s="302" t="s">
        <v>322</v>
      </c>
      <c r="B75" s="301"/>
      <c r="C75" s="439">
        <f>SUM(D75:M75)</f>
        <v>0</v>
      </c>
      <c r="D75" s="436"/>
      <c r="E75" s="436"/>
      <c r="F75" s="436"/>
      <c r="G75" s="436"/>
      <c r="H75" s="436"/>
      <c r="I75" s="436"/>
      <c r="J75" s="436"/>
      <c r="K75" s="436"/>
      <c r="L75" s="436"/>
      <c r="M75" s="437"/>
    </row>
    <row r="76" spans="1:13" s="13" customFormat="1" ht="10.5">
      <c r="A76" s="302" t="s">
        <v>323</v>
      </c>
      <c r="B76" s="301"/>
      <c r="C76" s="439">
        <f t="shared" ref="C76:M76" si="30">SUM(C73:C75)</f>
        <v>0</v>
      </c>
      <c r="D76" s="560">
        <f t="shared" si="30"/>
        <v>0</v>
      </c>
      <c r="E76" s="560">
        <f t="shared" si="30"/>
        <v>0</v>
      </c>
      <c r="F76" s="560">
        <f t="shared" si="30"/>
        <v>0</v>
      </c>
      <c r="G76" s="560">
        <f t="shared" si="30"/>
        <v>0</v>
      </c>
      <c r="H76" s="560">
        <f t="shared" si="30"/>
        <v>0</v>
      </c>
      <c r="I76" s="560">
        <f t="shared" si="30"/>
        <v>0</v>
      </c>
      <c r="J76" s="560">
        <f t="shared" si="30"/>
        <v>0</v>
      </c>
      <c r="K76" s="560">
        <f t="shared" si="30"/>
        <v>0</v>
      </c>
      <c r="L76" s="561">
        <f t="shared" si="30"/>
        <v>0</v>
      </c>
      <c r="M76" s="562">
        <f t="shared" si="30"/>
        <v>0</v>
      </c>
    </row>
    <row r="77" spans="1:13" s="13" customFormat="1" ht="10.5">
      <c r="A77" s="302" t="s">
        <v>324</v>
      </c>
      <c r="B77" s="301"/>
      <c r="C77" s="305" t="str">
        <f>IF(ISERROR(+C76/C70),"", +C76/C70)</f>
        <v/>
      </c>
      <c r="D77" s="319" t="str">
        <f t="shared" ref="D77:M77" si="31">IF(ISERROR(+D76/D70),"", +D76/D70)</f>
        <v/>
      </c>
      <c r="E77" s="319" t="str">
        <f t="shared" si="31"/>
        <v/>
      </c>
      <c r="F77" s="319" t="str">
        <f t="shared" si="31"/>
        <v/>
      </c>
      <c r="G77" s="319" t="str">
        <f t="shared" si="31"/>
        <v/>
      </c>
      <c r="H77" s="319" t="str">
        <f t="shared" si="31"/>
        <v/>
      </c>
      <c r="I77" s="319" t="str">
        <f t="shared" si="31"/>
        <v/>
      </c>
      <c r="J77" s="319" t="str">
        <f t="shared" si="31"/>
        <v/>
      </c>
      <c r="K77" s="319" t="str">
        <f t="shared" si="31"/>
        <v/>
      </c>
      <c r="L77" s="319" t="str">
        <f t="shared" si="31"/>
        <v/>
      </c>
      <c r="M77" s="320" t="str">
        <f t="shared" si="31"/>
        <v/>
      </c>
    </row>
    <row r="78" spans="1:13" s="13" customFormat="1" ht="10.5">
      <c r="A78" s="302" t="s">
        <v>325</v>
      </c>
      <c r="B78" s="301"/>
      <c r="C78" s="306">
        <f>SUM(D78:M78)</f>
        <v>0</v>
      </c>
      <c r="D78" s="317" t="str">
        <f t="shared" ref="D78:M78" si="32">IF(ISERROR(+D73*D71*0.5),"",ROUND((+D73*D71*0.5),2))</f>
        <v/>
      </c>
      <c r="E78" s="317" t="str">
        <f t="shared" si="32"/>
        <v/>
      </c>
      <c r="F78" s="317" t="str">
        <f t="shared" si="32"/>
        <v/>
      </c>
      <c r="G78" s="317" t="str">
        <f t="shared" si="32"/>
        <v/>
      </c>
      <c r="H78" s="317" t="str">
        <f t="shared" si="32"/>
        <v/>
      </c>
      <c r="I78" s="317" t="str">
        <f t="shared" si="32"/>
        <v/>
      </c>
      <c r="J78" s="317" t="str">
        <f t="shared" si="32"/>
        <v/>
      </c>
      <c r="K78" s="317" t="str">
        <f t="shared" si="32"/>
        <v/>
      </c>
      <c r="L78" s="317" t="str">
        <f t="shared" si="32"/>
        <v/>
      </c>
      <c r="M78" s="318" t="str">
        <f t="shared" si="32"/>
        <v/>
      </c>
    </row>
    <row r="79" spans="1:13" s="13" customFormat="1" ht="10.5">
      <c r="A79" s="302" t="s">
        <v>326</v>
      </c>
      <c r="B79" s="301"/>
      <c r="C79" s="306">
        <f>SUM(D79:M79)</f>
        <v>0</v>
      </c>
      <c r="D79" s="317" t="str">
        <f>IF(ISERROR(+D74*D71*0.65),"",ROUND((+D74*D71*0.65),2))</f>
        <v/>
      </c>
      <c r="E79" s="317" t="str">
        <f t="shared" ref="E79:M79" si="33">IF(ISERROR(+E74*E71*0.65),"",ROUND((+E74*E71*0.65),2))</f>
        <v/>
      </c>
      <c r="F79" s="317" t="str">
        <f t="shared" si="33"/>
        <v/>
      </c>
      <c r="G79" s="317" t="str">
        <f t="shared" si="33"/>
        <v/>
      </c>
      <c r="H79" s="317" t="str">
        <f t="shared" si="33"/>
        <v/>
      </c>
      <c r="I79" s="317" t="str">
        <f t="shared" si="33"/>
        <v/>
      </c>
      <c r="J79" s="317" t="str">
        <f t="shared" si="33"/>
        <v/>
      </c>
      <c r="K79" s="317" t="str">
        <f t="shared" si="33"/>
        <v/>
      </c>
      <c r="L79" s="317" t="str">
        <f t="shared" si="33"/>
        <v/>
      </c>
      <c r="M79" s="318" t="str">
        <f t="shared" si="33"/>
        <v/>
      </c>
    </row>
    <row r="80" spans="1:13" s="13" customFormat="1" ht="10.5">
      <c r="A80" s="302" t="s">
        <v>327</v>
      </c>
      <c r="B80" s="307"/>
      <c r="C80" s="559">
        <f>SUM(D80:M80)</f>
        <v>0</v>
      </c>
      <c r="D80" s="564" t="str">
        <f t="shared" ref="D80:M80" si="34">IF(ISERROR(+D75*D71*0.9),"",ROUND((+D75*D71*0.9),2))</f>
        <v/>
      </c>
      <c r="E80" s="564" t="str">
        <f t="shared" si="34"/>
        <v/>
      </c>
      <c r="F80" s="564" t="str">
        <f t="shared" si="34"/>
        <v/>
      </c>
      <c r="G80" s="564" t="str">
        <f t="shared" si="34"/>
        <v/>
      </c>
      <c r="H80" s="564" t="str">
        <f t="shared" si="34"/>
        <v/>
      </c>
      <c r="I80" s="564" t="str">
        <f t="shared" si="34"/>
        <v/>
      </c>
      <c r="J80" s="564" t="str">
        <f t="shared" si="34"/>
        <v/>
      </c>
      <c r="K80" s="564" t="str">
        <f t="shared" si="34"/>
        <v/>
      </c>
      <c r="L80" s="564" t="str">
        <f t="shared" si="34"/>
        <v/>
      </c>
      <c r="M80" s="564" t="str">
        <f t="shared" si="34"/>
        <v/>
      </c>
    </row>
    <row r="81" spans="1:13" s="15" customFormat="1" ht="13" thickBot="1">
      <c r="A81" s="308" t="s">
        <v>328</v>
      </c>
      <c r="B81" s="309"/>
      <c r="C81" s="565">
        <f>SUM(C78:C80)</f>
        <v>0</v>
      </c>
      <c r="D81" s="567">
        <f t="shared" ref="D81:M81" si="35">SUM(D78:D80)</f>
        <v>0</v>
      </c>
      <c r="E81" s="567">
        <f t="shared" si="35"/>
        <v>0</v>
      </c>
      <c r="F81" s="567">
        <f t="shared" si="35"/>
        <v>0</v>
      </c>
      <c r="G81" s="567">
        <f t="shared" si="35"/>
        <v>0</v>
      </c>
      <c r="H81" s="567">
        <f t="shared" si="35"/>
        <v>0</v>
      </c>
      <c r="I81" s="567">
        <f t="shared" si="35"/>
        <v>0</v>
      </c>
      <c r="J81" s="567">
        <f t="shared" si="35"/>
        <v>0</v>
      </c>
      <c r="K81" s="567">
        <f t="shared" si="35"/>
        <v>0</v>
      </c>
      <c r="L81" s="567">
        <f t="shared" si="35"/>
        <v>0</v>
      </c>
      <c r="M81" s="568">
        <f t="shared" si="35"/>
        <v>0</v>
      </c>
    </row>
    <row r="82" spans="1:13" s="15" customFormat="1" ht="13" thickTop="1">
      <c r="A82" s="290" t="s">
        <v>311</v>
      </c>
      <c r="B82" s="799" t="str">
        <f>'Budget Summ Amt'!I8</f>
        <v xml:space="preserve">PROGRAM NAME </v>
      </c>
      <c r="C82" s="310"/>
      <c r="D82" s="277"/>
      <c r="E82" s="292" t="s">
        <v>312</v>
      </c>
      <c r="F82" s="293"/>
      <c r="G82" s="800" t="str">
        <f>'Budget Summ Amt'!I9</f>
        <v>FUNDING SOURCE 5</v>
      </c>
      <c r="H82" s="277"/>
      <c r="I82" s="277"/>
      <c r="J82" s="277"/>
      <c r="K82" s="277"/>
      <c r="L82" s="277"/>
      <c r="M82" s="280"/>
    </row>
    <row r="83" spans="1:13" s="15" customFormat="1">
      <c r="A83" s="295" t="s">
        <v>313</v>
      </c>
      <c r="B83" s="296"/>
      <c r="C83" s="311">
        <f>SUM(D83:M83)</f>
        <v>0</v>
      </c>
      <c r="D83" s="281"/>
      <c r="E83" s="90"/>
      <c r="F83" s="90"/>
      <c r="G83" s="90"/>
      <c r="H83" s="90"/>
      <c r="I83" s="90"/>
      <c r="J83" s="90"/>
      <c r="K83" s="90"/>
      <c r="L83" s="90"/>
      <c r="M83" s="91"/>
    </row>
    <row r="84" spans="1:13" s="15" customFormat="1">
      <c r="A84" s="295" t="s">
        <v>314</v>
      </c>
      <c r="B84" s="296"/>
      <c r="C84" s="312">
        <f>SUM(D84:M84)</f>
        <v>0</v>
      </c>
      <c r="D84" s="282"/>
      <c r="E84" s="88"/>
      <c r="F84" s="88"/>
      <c r="G84" s="88"/>
      <c r="H84" s="88"/>
      <c r="I84" s="88"/>
      <c r="J84" s="88"/>
      <c r="K84" s="88"/>
      <c r="L84" s="88"/>
      <c r="M84" s="89"/>
    </row>
    <row r="85" spans="1:13" s="15" customFormat="1">
      <c r="A85" s="295" t="s">
        <v>315</v>
      </c>
      <c r="B85" s="296"/>
      <c r="C85" s="313">
        <f>+C83-C84</f>
        <v>0</v>
      </c>
      <c r="D85" s="315">
        <f t="shared" ref="D85:M85" si="36">+D83-D84</f>
        <v>0</v>
      </c>
      <c r="E85" s="315">
        <f t="shared" si="36"/>
        <v>0</v>
      </c>
      <c r="F85" s="315">
        <f t="shared" si="36"/>
        <v>0</v>
      </c>
      <c r="G85" s="315">
        <f t="shared" si="36"/>
        <v>0</v>
      </c>
      <c r="H85" s="315">
        <f t="shared" si="36"/>
        <v>0</v>
      </c>
      <c r="I85" s="315">
        <f t="shared" si="36"/>
        <v>0</v>
      </c>
      <c r="J85" s="315">
        <f t="shared" si="36"/>
        <v>0</v>
      </c>
      <c r="K85" s="315">
        <f t="shared" si="36"/>
        <v>0</v>
      </c>
      <c r="L85" s="315">
        <f t="shared" si="36"/>
        <v>0</v>
      </c>
      <c r="M85" s="316">
        <f t="shared" si="36"/>
        <v>0</v>
      </c>
    </row>
    <row r="86" spans="1:13" s="13" customFormat="1" ht="10.5">
      <c r="A86" s="300" t="s">
        <v>316</v>
      </c>
      <c r="B86" s="301"/>
      <c r="C86" s="439">
        <f>SUM(D86:M86)</f>
        <v>0</v>
      </c>
      <c r="D86" s="436"/>
      <c r="E86" s="436"/>
      <c r="F86" s="436"/>
      <c r="G86" s="436"/>
      <c r="H86" s="436"/>
      <c r="I86" s="436"/>
      <c r="J86" s="436"/>
      <c r="K86" s="436"/>
      <c r="L86" s="436"/>
      <c r="M86" s="437"/>
    </row>
    <row r="87" spans="1:13" s="13" customFormat="1" ht="10.5">
      <c r="A87" s="302" t="s">
        <v>317</v>
      </c>
      <c r="B87" s="301"/>
      <c r="C87" s="314"/>
      <c r="D87" s="317" t="str">
        <f t="shared" ref="D87:M87" si="37">IF(ISERROR(+D83/D86),"",+D83/D86)</f>
        <v/>
      </c>
      <c r="E87" s="317" t="str">
        <f t="shared" si="37"/>
        <v/>
      </c>
      <c r="F87" s="317" t="str">
        <f t="shared" si="37"/>
        <v/>
      </c>
      <c r="G87" s="317" t="str">
        <f t="shared" si="37"/>
        <v/>
      </c>
      <c r="H87" s="317" t="str">
        <f t="shared" si="37"/>
        <v/>
      </c>
      <c r="I87" s="317" t="str">
        <f t="shared" si="37"/>
        <v/>
      </c>
      <c r="J87" s="317" t="str">
        <f t="shared" si="37"/>
        <v/>
      </c>
      <c r="K87" s="317" t="str">
        <f t="shared" si="37"/>
        <v/>
      </c>
      <c r="L87" s="317" t="str">
        <f t="shared" si="37"/>
        <v/>
      </c>
      <c r="M87" s="318" t="str">
        <f t="shared" si="37"/>
        <v/>
      </c>
    </row>
    <row r="88" spans="1:13" s="13" customFormat="1" ht="10.5">
      <c r="A88" s="302" t="s">
        <v>318</v>
      </c>
      <c r="B88" s="301"/>
      <c r="C88" s="439">
        <f>SUM(D88:M88)</f>
        <v>0</v>
      </c>
      <c r="D88" s="436"/>
      <c r="E88" s="436"/>
      <c r="F88" s="436"/>
      <c r="G88" s="436"/>
      <c r="H88" s="436"/>
      <c r="I88" s="436"/>
      <c r="J88" s="436"/>
      <c r="K88" s="436"/>
      <c r="L88" s="436"/>
      <c r="M88" s="437"/>
    </row>
    <row r="89" spans="1:13" s="13" customFormat="1" ht="10.5">
      <c r="A89" s="302" t="s">
        <v>319</v>
      </c>
      <c r="B89" s="301"/>
      <c r="C89" s="314"/>
      <c r="D89" s="317" t="str">
        <f t="shared" ref="D89:M89" si="38">IF(ISERROR(+D83/D88),"",+D83/D88)</f>
        <v/>
      </c>
      <c r="E89" s="317" t="str">
        <f t="shared" si="38"/>
        <v/>
      </c>
      <c r="F89" s="317" t="str">
        <f t="shared" si="38"/>
        <v/>
      </c>
      <c r="G89" s="317" t="str">
        <f t="shared" si="38"/>
        <v/>
      </c>
      <c r="H89" s="317" t="str">
        <f t="shared" si="38"/>
        <v/>
      </c>
      <c r="I89" s="317" t="str">
        <f t="shared" si="38"/>
        <v/>
      </c>
      <c r="J89" s="317" t="str">
        <f t="shared" si="38"/>
        <v/>
      </c>
      <c r="K89" s="317" t="str">
        <f t="shared" si="38"/>
        <v/>
      </c>
      <c r="L89" s="317" t="str">
        <f t="shared" si="38"/>
        <v/>
      </c>
      <c r="M89" s="318" t="str">
        <f t="shared" si="38"/>
        <v/>
      </c>
    </row>
    <row r="90" spans="1:13" s="13" customFormat="1" ht="10.5">
      <c r="A90" s="302"/>
      <c r="B90" s="301"/>
      <c r="C90" s="314"/>
      <c r="D90" s="143"/>
      <c r="E90" s="143"/>
      <c r="F90" s="143"/>
      <c r="G90" s="143"/>
      <c r="H90" s="143"/>
      <c r="I90" s="143"/>
      <c r="J90" s="143"/>
      <c r="K90" s="143"/>
      <c r="L90" s="143"/>
      <c r="M90" s="144"/>
    </row>
    <row r="91" spans="1:13" s="13" customFormat="1" ht="10.5">
      <c r="A91" s="302" t="s">
        <v>320</v>
      </c>
      <c r="B91" s="301"/>
      <c r="C91" s="439">
        <f>SUM(D91:M91)</f>
        <v>0</v>
      </c>
      <c r="D91" s="436"/>
      <c r="E91" s="436"/>
      <c r="F91" s="436"/>
      <c r="G91" s="436"/>
      <c r="H91" s="436"/>
      <c r="I91" s="436"/>
      <c r="J91" s="436"/>
      <c r="K91" s="436"/>
      <c r="L91" s="436"/>
      <c r="M91" s="437"/>
    </row>
    <row r="92" spans="1:13" s="13" customFormat="1" ht="10.5">
      <c r="A92" s="302" t="s">
        <v>321</v>
      </c>
      <c r="B92" s="301"/>
      <c r="C92" s="439">
        <f>SUM(D92:M92)</f>
        <v>0</v>
      </c>
      <c r="D92" s="436"/>
      <c r="E92" s="436"/>
      <c r="F92" s="436"/>
      <c r="G92" s="436"/>
      <c r="H92" s="436"/>
      <c r="I92" s="436"/>
      <c r="J92" s="436"/>
      <c r="K92" s="436"/>
      <c r="L92" s="436"/>
      <c r="M92" s="437"/>
    </row>
    <row r="93" spans="1:13" s="13" customFormat="1" ht="10.5">
      <c r="A93" s="302" t="s">
        <v>322</v>
      </c>
      <c r="B93" s="301"/>
      <c r="C93" s="439">
        <f>SUM(D93:M93)</f>
        <v>0</v>
      </c>
      <c r="D93" s="436"/>
      <c r="E93" s="436"/>
      <c r="F93" s="436"/>
      <c r="G93" s="436"/>
      <c r="H93" s="436"/>
      <c r="I93" s="436"/>
      <c r="J93" s="436"/>
      <c r="K93" s="436"/>
      <c r="L93" s="436"/>
      <c r="M93" s="437"/>
    </row>
    <row r="94" spans="1:13" s="13" customFormat="1" ht="10.5">
      <c r="A94" s="302" t="s">
        <v>323</v>
      </c>
      <c r="B94" s="301"/>
      <c r="C94" s="439">
        <f t="shared" ref="C94:M94" si="39">SUM(C91:C93)</f>
        <v>0</v>
      </c>
      <c r="D94" s="560">
        <f t="shared" si="39"/>
        <v>0</v>
      </c>
      <c r="E94" s="560">
        <f t="shared" si="39"/>
        <v>0</v>
      </c>
      <c r="F94" s="560">
        <f t="shared" si="39"/>
        <v>0</v>
      </c>
      <c r="G94" s="560">
        <f t="shared" si="39"/>
        <v>0</v>
      </c>
      <c r="H94" s="560">
        <f t="shared" si="39"/>
        <v>0</v>
      </c>
      <c r="I94" s="560">
        <f t="shared" si="39"/>
        <v>0</v>
      </c>
      <c r="J94" s="560">
        <f t="shared" si="39"/>
        <v>0</v>
      </c>
      <c r="K94" s="560">
        <f t="shared" si="39"/>
        <v>0</v>
      </c>
      <c r="L94" s="561">
        <f t="shared" si="39"/>
        <v>0</v>
      </c>
      <c r="M94" s="562">
        <f t="shared" si="39"/>
        <v>0</v>
      </c>
    </row>
    <row r="95" spans="1:13" s="13" customFormat="1" ht="10.5">
      <c r="A95" s="302" t="s">
        <v>324</v>
      </c>
      <c r="B95" s="301"/>
      <c r="C95" s="305" t="str">
        <f>IF(ISERROR(+C94/C88),"", +C94/C88)</f>
        <v/>
      </c>
      <c r="D95" s="319" t="str">
        <f t="shared" ref="D95:M95" si="40">IF(ISERROR(+D94/D88),"", +D94/D88)</f>
        <v/>
      </c>
      <c r="E95" s="319" t="str">
        <f t="shared" si="40"/>
        <v/>
      </c>
      <c r="F95" s="319" t="str">
        <f t="shared" si="40"/>
        <v/>
      </c>
      <c r="G95" s="319" t="str">
        <f t="shared" si="40"/>
        <v/>
      </c>
      <c r="H95" s="319" t="str">
        <f t="shared" si="40"/>
        <v/>
      </c>
      <c r="I95" s="319" t="str">
        <f t="shared" si="40"/>
        <v/>
      </c>
      <c r="J95" s="319" t="str">
        <f t="shared" si="40"/>
        <v/>
      </c>
      <c r="K95" s="319" t="str">
        <f t="shared" si="40"/>
        <v/>
      </c>
      <c r="L95" s="319" t="str">
        <f t="shared" si="40"/>
        <v/>
      </c>
      <c r="M95" s="320" t="str">
        <f t="shared" si="40"/>
        <v/>
      </c>
    </row>
    <row r="96" spans="1:13" s="13" customFormat="1" ht="10.5">
      <c r="A96" s="302" t="s">
        <v>325</v>
      </c>
      <c r="B96" s="301"/>
      <c r="C96" s="306">
        <f>SUM(D96:M96)</f>
        <v>0</v>
      </c>
      <c r="D96" s="317" t="str">
        <f t="shared" ref="D96:M96" si="41">IF(ISERROR(+D91*D89*0.5),"",ROUND((+D91*D89*0.5),2))</f>
        <v/>
      </c>
      <c r="E96" s="317" t="str">
        <f t="shared" si="41"/>
        <v/>
      </c>
      <c r="F96" s="317" t="str">
        <f t="shared" si="41"/>
        <v/>
      </c>
      <c r="G96" s="317" t="str">
        <f t="shared" si="41"/>
        <v/>
      </c>
      <c r="H96" s="317" t="str">
        <f t="shared" si="41"/>
        <v/>
      </c>
      <c r="I96" s="317" t="str">
        <f t="shared" si="41"/>
        <v/>
      </c>
      <c r="J96" s="317" t="str">
        <f t="shared" si="41"/>
        <v/>
      </c>
      <c r="K96" s="317" t="str">
        <f t="shared" si="41"/>
        <v/>
      </c>
      <c r="L96" s="317" t="str">
        <f t="shared" si="41"/>
        <v/>
      </c>
      <c r="M96" s="318" t="str">
        <f t="shared" si="41"/>
        <v/>
      </c>
    </row>
    <row r="97" spans="1:13" s="13" customFormat="1" ht="10.5">
      <c r="A97" s="302" t="s">
        <v>326</v>
      </c>
      <c r="B97" s="301"/>
      <c r="C97" s="306">
        <f>SUM(D97:M97)</f>
        <v>0</v>
      </c>
      <c r="D97" s="317" t="str">
        <f>IF(ISERROR(+D92*D89*0.65),"",ROUND((+D92*D89*0.65),2))</f>
        <v/>
      </c>
      <c r="E97" s="317" t="str">
        <f t="shared" ref="E97:M97" si="42">IF(ISERROR(+E92*E89*0.65),"",ROUND((+E92*E89*0.65),2))</f>
        <v/>
      </c>
      <c r="F97" s="317" t="str">
        <f t="shared" si="42"/>
        <v/>
      </c>
      <c r="G97" s="317" t="str">
        <f t="shared" si="42"/>
        <v/>
      </c>
      <c r="H97" s="317" t="str">
        <f t="shared" si="42"/>
        <v/>
      </c>
      <c r="I97" s="317" t="str">
        <f t="shared" si="42"/>
        <v/>
      </c>
      <c r="J97" s="317" t="str">
        <f t="shared" si="42"/>
        <v/>
      </c>
      <c r="K97" s="317" t="str">
        <f t="shared" si="42"/>
        <v/>
      </c>
      <c r="L97" s="317" t="str">
        <f t="shared" si="42"/>
        <v/>
      </c>
      <c r="M97" s="318" t="str">
        <f t="shared" si="42"/>
        <v/>
      </c>
    </row>
    <row r="98" spans="1:13" s="13" customFormat="1" ht="10.5">
      <c r="A98" s="302" t="s">
        <v>327</v>
      </c>
      <c r="B98" s="307"/>
      <c r="C98" s="559">
        <f>SUM(D98:M98)</f>
        <v>0</v>
      </c>
      <c r="D98" s="564" t="str">
        <f t="shared" ref="D98:M98" si="43">IF(ISERROR(+D93*D89*0.9),"",ROUND((+D93*D89*0.9),2))</f>
        <v/>
      </c>
      <c r="E98" s="564" t="str">
        <f t="shared" si="43"/>
        <v/>
      </c>
      <c r="F98" s="564" t="str">
        <f t="shared" si="43"/>
        <v/>
      </c>
      <c r="G98" s="564" t="str">
        <f t="shared" si="43"/>
        <v/>
      </c>
      <c r="H98" s="564" t="str">
        <f t="shared" si="43"/>
        <v/>
      </c>
      <c r="I98" s="564" t="str">
        <f t="shared" si="43"/>
        <v/>
      </c>
      <c r="J98" s="564" t="str">
        <f t="shared" si="43"/>
        <v/>
      </c>
      <c r="K98" s="564" t="str">
        <f t="shared" si="43"/>
        <v/>
      </c>
      <c r="L98" s="564" t="str">
        <f t="shared" si="43"/>
        <v/>
      </c>
      <c r="M98" s="564" t="str">
        <f t="shared" si="43"/>
        <v/>
      </c>
    </row>
    <row r="99" spans="1:13" s="15" customFormat="1" ht="13" thickBot="1">
      <c r="A99" s="308" t="s">
        <v>328</v>
      </c>
      <c r="B99" s="309"/>
      <c r="C99" s="565">
        <f>SUM(C96:C98)</f>
        <v>0</v>
      </c>
      <c r="D99" s="567">
        <f t="shared" ref="D99:M99" si="44">SUM(D96:D98)</f>
        <v>0</v>
      </c>
      <c r="E99" s="567">
        <f t="shared" si="44"/>
        <v>0</v>
      </c>
      <c r="F99" s="567">
        <f t="shared" si="44"/>
        <v>0</v>
      </c>
      <c r="G99" s="567">
        <f t="shared" si="44"/>
        <v>0</v>
      </c>
      <c r="H99" s="567">
        <f t="shared" si="44"/>
        <v>0</v>
      </c>
      <c r="I99" s="567">
        <f t="shared" si="44"/>
        <v>0</v>
      </c>
      <c r="J99" s="567">
        <f t="shared" si="44"/>
        <v>0</v>
      </c>
      <c r="K99" s="567">
        <f t="shared" si="44"/>
        <v>0</v>
      </c>
      <c r="L99" s="567">
        <f t="shared" si="44"/>
        <v>0</v>
      </c>
      <c r="M99" s="568">
        <f t="shared" si="44"/>
        <v>0</v>
      </c>
    </row>
    <row r="100" spans="1:13" s="15" customFormat="1" ht="13" thickTop="1">
      <c r="A100" s="290" t="s">
        <v>311</v>
      </c>
      <c r="B100" s="799" t="str">
        <f>'Budget Summ Amt'!J8</f>
        <v xml:space="preserve">PROGRAM NAME </v>
      </c>
      <c r="C100" s="310"/>
      <c r="D100" s="277"/>
      <c r="E100" s="292" t="s">
        <v>312</v>
      </c>
      <c r="F100" s="293"/>
      <c r="G100" s="800" t="str">
        <f>'Budget Summ Amt'!J9</f>
        <v>FUNDING SOURCE 6</v>
      </c>
      <c r="H100" s="277"/>
      <c r="I100" s="277"/>
      <c r="J100" s="277"/>
      <c r="K100" s="277"/>
      <c r="L100" s="277"/>
      <c r="M100" s="280"/>
    </row>
    <row r="101" spans="1:13" s="15" customFormat="1">
      <c r="A101" s="295" t="s">
        <v>313</v>
      </c>
      <c r="B101" s="296"/>
      <c r="C101" s="311">
        <f>SUM(D101:M101)</f>
        <v>0</v>
      </c>
      <c r="D101" s="281"/>
      <c r="E101" s="90"/>
      <c r="F101" s="90"/>
      <c r="G101" s="90"/>
      <c r="H101" s="90"/>
      <c r="I101" s="90"/>
      <c r="J101" s="90"/>
      <c r="K101" s="90"/>
      <c r="L101" s="90"/>
      <c r="M101" s="91"/>
    </row>
    <row r="102" spans="1:13" s="15" customFormat="1">
      <c r="A102" s="295" t="s">
        <v>314</v>
      </c>
      <c r="B102" s="296"/>
      <c r="C102" s="312">
        <f>SUM(D102:M102)</f>
        <v>0</v>
      </c>
      <c r="D102" s="282"/>
      <c r="E102" s="88"/>
      <c r="F102" s="88"/>
      <c r="G102" s="88"/>
      <c r="H102" s="88"/>
      <c r="I102" s="88"/>
      <c r="J102" s="88"/>
      <c r="K102" s="88"/>
      <c r="L102" s="88"/>
      <c r="M102" s="89"/>
    </row>
    <row r="103" spans="1:13" s="15" customFormat="1">
      <c r="A103" s="295" t="s">
        <v>315</v>
      </c>
      <c r="B103" s="296"/>
      <c r="C103" s="313">
        <f>+C101-C102</f>
        <v>0</v>
      </c>
      <c r="D103" s="315">
        <f t="shared" ref="D103:M103" si="45">+D101-D102</f>
        <v>0</v>
      </c>
      <c r="E103" s="315">
        <f t="shared" si="45"/>
        <v>0</v>
      </c>
      <c r="F103" s="315">
        <f t="shared" si="45"/>
        <v>0</v>
      </c>
      <c r="G103" s="315">
        <f t="shared" si="45"/>
        <v>0</v>
      </c>
      <c r="H103" s="315">
        <f t="shared" si="45"/>
        <v>0</v>
      </c>
      <c r="I103" s="315">
        <f t="shared" si="45"/>
        <v>0</v>
      </c>
      <c r="J103" s="315">
        <f t="shared" si="45"/>
        <v>0</v>
      </c>
      <c r="K103" s="315">
        <f t="shared" si="45"/>
        <v>0</v>
      </c>
      <c r="L103" s="315">
        <f t="shared" si="45"/>
        <v>0</v>
      </c>
      <c r="M103" s="316">
        <f t="shared" si="45"/>
        <v>0</v>
      </c>
    </row>
    <row r="104" spans="1:13" s="13" customFormat="1" ht="10.5">
      <c r="A104" s="300" t="s">
        <v>316</v>
      </c>
      <c r="B104" s="301"/>
      <c r="C104" s="439">
        <f>SUM(D104:M104)</f>
        <v>0</v>
      </c>
      <c r="D104" s="436"/>
      <c r="E104" s="436"/>
      <c r="F104" s="436"/>
      <c r="G104" s="436"/>
      <c r="H104" s="436"/>
      <c r="I104" s="436"/>
      <c r="J104" s="436"/>
      <c r="K104" s="436"/>
      <c r="L104" s="436"/>
      <c r="M104" s="437"/>
    </row>
    <row r="105" spans="1:13" s="13" customFormat="1" ht="10.5">
      <c r="A105" s="302" t="s">
        <v>317</v>
      </c>
      <c r="B105" s="301"/>
      <c r="C105" s="314"/>
      <c r="D105" s="317" t="str">
        <f t="shared" ref="D105:M105" si="46">IF(ISERROR(+D101/D104),"",+D101/D104)</f>
        <v/>
      </c>
      <c r="E105" s="317" t="str">
        <f t="shared" si="46"/>
        <v/>
      </c>
      <c r="F105" s="317" t="str">
        <f t="shared" si="46"/>
        <v/>
      </c>
      <c r="G105" s="317" t="str">
        <f t="shared" si="46"/>
        <v/>
      </c>
      <c r="H105" s="317" t="str">
        <f t="shared" si="46"/>
        <v/>
      </c>
      <c r="I105" s="317" t="str">
        <f t="shared" si="46"/>
        <v/>
      </c>
      <c r="J105" s="317" t="str">
        <f t="shared" si="46"/>
        <v/>
      </c>
      <c r="K105" s="317" t="str">
        <f t="shared" si="46"/>
        <v/>
      </c>
      <c r="L105" s="317" t="str">
        <f t="shared" si="46"/>
        <v/>
      </c>
      <c r="M105" s="318" t="str">
        <f t="shared" si="46"/>
        <v/>
      </c>
    </row>
    <row r="106" spans="1:13" s="13" customFormat="1" ht="10.5">
      <c r="A106" s="302" t="s">
        <v>318</v>
      </c>
      <c r="B106" s="301"/>
      <c r="C106" s="439">
        <f>SUM(D106:M106)</f>
        <v>0</v>
      </c>
      <c r="D106" s="436"/>
      <c r="E106" s="436"/>
      <c r="F106" s="436"/>
      <c r="G106" s="436"/>
      <c r="H106" s="436"/>
      <c r="I106" s="436"/>
      <c r="J106" s="436"/>
      <c r="K106" s="436"/>
      <c r="L106" s="436"/>
      <c r="M106" s="437"/>
    </row>
    <row r="107" spans="1:13" s="13" customFormat="1" ht="10.5">
      <c r="A107" s="302" t="s">
        <v>319</v>
      </c>
      <c r="B107" s="301"/>
      <c r="C107" s="314"/>
      <c r="D107" s="317" t="str">
        <f t="shared" ref="D107:M107" si="47">IF(ISERROR(+D101/D106),"",+D101/D106)</f>
        <v/>
      </c>
      <c r="E107" s="317" t="str">
        <f t="shared" si="47"/>
        <v/>
      </c>
      <c r="F107" s="317" t="str">
        <f t="shared" si="47"/>
        <v/>
      </c>
      <c r="G107" s="317" t="str">
        <f t="shared" si="47"/>
        <v/>
      </c>
      <c r="H107" s="317" t="str">
        <f t="shared" si="47"/>
        <v/>
      </c>
      <c r="I107" s="317" t="str">
        <f t="shared" si="47"/>
        <v/>
      </c>
      <c r="J107" s="317" t="str">
        <f t="shared" si="47"/>
        <v/>
      </c>
      <c r="K107" s="317" t="str">
        <f t="shared" si="47"/>
        <v/>
      </c>
      <c r="L107" s="317" t="str">
        <f t="shared" si="47"/>
        <v/>
      </c>
      <c r="M107" s="318" t="str">
        <f t="shared" si="47"/>
        <v/>
      </c>
    </row>
    <row r="108" spans="1:13" s="13" customFormat="1" ht="10.5">
      <c r="A108" s="302"/>
      <c r="B108" s="301"/>
      <c r="C108" s="314"/>
      <c r="D108" s="143"/>
      <c r="E108" s="143"/>
      <c r="F108" s="143"/>
      <c r="G108" s="143"/>
      <c r="H108" s="143"/>
      <c r="I108" s="143"/>
      <c r="J108" s="143"/>
      <c r="K108" s="143"/>
      <c r="L108" s="143"/>
      <c r="M108" s="144"/>
    </row>
    <row r="109" spans="1:13" s="13" customFormat="1" ht="10.5">
      <c r="A109" s="302" t="s">
        <v>320</v>
      </c>
      <c r="B109" s="301"/>
      <c r="C109" s="439">
        <f>SUM(D109:M109)</f>
        <v>0</v>
      </c>
      <c r="D109" s="436"/>
      <c r="E109" s="436"/>
      <c r="F109" s="436"/>
      <c r="G109" s="436"/>
      <c r="H109" s="436"/>
      <c r="I109" s="436"/>
      <c r="J109" s="436"/>
      <c r="K109" s="436"/>
      <c r="L109" s="436"/>
      <c r="M109" s="437"/>
    </row>
    <row r="110" spans="1:13" s="13" customFormat="1" ht="10.5">
      <c r="A110" s="302" t="s">
        <v>321</v>
      </c>
      <c r="B110" s="301"/>
      <c r="C110" s="439">
        <f>SUM(D110:M110)</f>
        <v>0</v>
      </c>
      <c r="D110" s="436"/>
      <c r="E110" s="436"/>
      <c r="F110" s="436"/>
      <c r="G110" s="436"/>
      <c r="H110" s="436"/>
      <c r="I110" s="436"/>
      <c r="J110" s="436"/>
      <c r="K110" s="436"/>
      <c r="L110" s="436"/>
      <c r="M110" s="437"/>
    </row>
    <row r="111" spans="1:13" s="13" customFormat="1" ht="10.5">
      <c r="A111" s="302" t="s">
        <v>322</v>
      </c>
      <c r="B111" s="301"/>
      <c r="C111" s="439">
        <f>SUM(D111:M111)</f>
        <v>0</v>
      </c>
      <c r="D111" s="436"/>
      <c r="E111" s="436"/>
      <c r="F111" s="436"/>
      <c r="G111" s="436"/>
      <c r="H111" s="436"/>
      <c r="I111" s="436"/>
      <c r="J111" s="436"/>
      <c r="K111" s="436"/>
      <c r="L111" s="436"/>
      <c r="M111" s="437"/>
    </row>
    <row r="112" spans="1:13" s="13" customFormat="1" ht="10.5">
      <c r="A112" s="302" t="s">
        <v>323</v>
      </c>
      <c r="B112" s="301"/>
      <c r="C112" s="439">
        <f t="shared" ref="C112:M112" si="48">SUM(C109:C111)</f>
        <v>0</v>
      </c>
      <c r="D112" s="560">
        <f t="shared" si="48"/>
        <v>0</v>
      </c>
      <c r="E112" s="560">
        <f t="shared" si="48"/>
        <v>0</v>
      </c>
      <c r="F112" s="560">
        <f t="shared" si="48"/>
        <v>0</v>
      </c>
      <c r="G112" s="560">
        <f t="shared" si="48"/>
        <v>0</v>
      </c>
      <c r="H112" s="560">
        <f t="shared" si="48"/>
        <v>0</v>
      </c>
      <c r="I112" s="560">
        <f t="shared" si="48"/>
        <v>0</v>
      </c>
      <c r="J112" s="560">
        <f t="shared" si="48"/>
        <v>0</v>
      </c>
      <c r="K112" s="560">
        <f t="shared" si="48"/>
        <v>0</v>
      </c>
      <c r="L112" s="561">
        <f t="shared" si="48"/>
        <v>0</v>
      </c>
      <c r="M112" s="562">
        <f t="shared" si="48"/>
        <v>0</v>
      </c>
    </row>
    <row r="113" spans="1:13" s="13" customFormat="1" ht="10.5">
      <c r="A113" s="302" t="s">
        <v>324</v>
      </c>
      <c r="B113" s="301"/>
      <c r="C113" s="305" t="str">
        <f>IF(ISERROR(+C112/C106),"", +C112/C106)</f>
        <v/>
      </c>
      <c r="D113" s="319" t="str">
        <f t="shared" ref="D113:M113" si="49">IF(ISERROR(+D112/D106),"", +D112/D106)</f>
        <v/>
      </c>
      <c r="E113" s="319" t="str">
        <f t="shared" si="49"/>
        <v/>
      </c>
      <c r="F113" s="319" t="str">
        <f t="shared" si="49"/>
        <v/>
      </c>
      <c r="G113" s="319" t="str">
        <f t="shared" si="49"/>
        <v/>
      </c>
      <c r="H113" s="319" t="str">
        <f t="shared" si="49"/>
        <v/>
      </c>
      <c r="I113" s="319" t="str">
        <f t="shared" si="49"/>
        <v/>
      </c>
      <c r="J113" s="319" t="str">
        <f t="shared" si="49"/>
        <v/>
      </c>
      <c r="K113" s="319" t="str">
        <f t="shared" si="49"/>
        <v/>
      </c>
      <c r="L113" s="319" t="str">
        <f t="shared" si="49"/>
        <v/>
      </c>
      <c r="M113" s="320" t="str">
        <f t="shared" si="49"/>
        <v/>
      </c>
    </row>
    <row r="114" spans="1:13" s="13" customFormat="1" ht="10.5">
      <c r="A114" s="302" t="s">
        <v>325</v>
      </c>
      <c r="B114" s="301"/>
      <c r="C114" s="306">
        <f>SUM(D114:M114)</f>
        <v>0</v>
      </c>
      <c r="D114" s="317" t="str">
        <f t="shared" ref="D114:M114" si="50">IF(ISERROR(+D109*D107*0.5),"",ROUND((+D109*D107*0.5),2))</f>
        <v/>
      </c>
      <c r="E114" s="317" t="str">
        <f t="shared" si="50"/>
        <v/>
      </c>
      <c r="F114" s="317" t="str">
        <f t="shared" si="50"/>
        <v/>
      </c>
      <c r="G114" s="317" t="str">
        <f t="shared" si="50"/>
        <v/>
      </c>
      <c r="H114" s="317" t="str">
        <f t="shared" si="50"/>
        <v/>
      </c>
      <c r="I114" s="317" t="str">
        <f t="shared" si="50"/>
        <v/>
      </c>
      <c r="J114" s="317" t="str">
        <f t="shared" si="50"/>
        <v/>
      </c>
      <c r="K114" s="317" t="str">
        <f t="shared" si="50"/>
        <v/>
      </c>
      <c r="L114" s="317" t="str">
        <f t="shared" si="50"/>
        <v/>
      </c>
      <c r="M114" s="318" t="str">
        <f t="shared" si="50"/>
        <v/>
      </c>
    </row>
    <row r="115" spans="1:13" s="13" customFormat="1" ht="10.5">
      <c r="A115" s="302" t="s">
        <v>326</v>
      </c>
      <c r="B115" s="301"/>
      <c r="C115" s="306">
        <f>SUM(D115:M115)</f>
        <v>0</v>
      </c>
      <c r="D115" s="317" t="str">
        <f>IF(ISERROR(+D110*D107*0.65),"",ROUND((+D110*D107*0.65),2))</f>
        <v/>
      </c>
      <c r="E115" s="317" t="str">
        <f t="shared" ref="E115:M115" si="51">IF(ISERROR(+E110*E107*0.65),"",ROUND((+E110*E107*0.65),2))</f>
        <v/>
      </c>
      <c r="F115" s="317" t="str">
        <f t="shared" si="51"/>
        <v/>
      </c>
      <c r="G115" s="317" t="str">
        <f t="shared" si="51"/>
        <v/>
      </c>
      <c r="H115" s="317" t="str">
        <f t="shared" si="51"/>
        <v/>
      </c>
      <c r="I115" s="317" t="str">
        <f t="shared" si="51"/>
        <v/>
      </c>
      <c r="J115" s="317" t="str">
        <f t="shared" si="51"/>
        <v/>
      </c>
      <c r="K115" s="317" t="str">
        <f t="shared" si="51"/>
        <v/>
      </c>
      <c r="L115" s="317" t="str">
        <f t="shared" si="51"/>
        <v/>
      </c>
      <c r="M115" s="318" t="str">
        <f t="shared" si="51"/>
        <v/>
      </c>
    </row>
    <row r="116" spans="1:13" s="13" customFormat="1" ht="10.5">
      <c r="A116" s="302" t="s">
        <v>327</v>
      </c>
      <c r="B116" s="307"/>
      <c r="C116" s="559">
        <f>SUM(D116:M116)</f>
        <v>0</v>
      </c>
      <c r="D116" s="564" t="str">
        <f t="shared" ref="D116:M116" si="52">IF(ISERROR(+D111*D107*0.9),"",ROUND((+D111*D107*0.9),2))</f>
        <v/>
      </c>
      <c r="E116" s="564" t="str">
        <f t="shared" si="52"/>
        <v/>
      </c>
      <c r="F116" s="564" t="str">
        <f t="shared" si="52"/>
        <v/>
      </c>
      <c r="G116" s="564" t="str">
        <f t="shared" si="52"/>
        <v/>
      </c>
      <c r="H116" s="564" t="str">
        <f t="shared" si="52"/>
        <v/>
      </c>
      <c r="I116" s="564" t="str">
        <f t="shared" si="52"/>
        <v/>
      </c>
      <c r="J116" s="564" t="str">
        <f t="shared" si="52"/>
        <v/>
      </c>
      <c r="K116" s="564" t="str">
        <f t="shared" si="52"/>
        <v/>
      </c>
      <c r="L116" s="564" t="str">
        <f t="shared" si="52"/>
        <v/>
      </c>
      <c r="M116" s="564" t="str">
        <f t="shared" si="52"/>
        <v/>
      </c>
    </row>
    <row r="117" spans="1:13" s="15" customFormat="1" ht="13" thickBot="1">
      <c r="A117" s="308" t="s">
        <v>328</v>
      </c>
      <c r="B117" s="309"/>
      <c r="C117" s="565">
        <f>SUM(C114:C116)</f>
        <v>0</v>
      </c>
      <c r="D117" s="567">
        <f t="shared" ref="D117:M117" si="53">SUM(D114:D116)</f>
        <v>0</v>
      </c>
      <c r="E117" s="567">
        <f t="shared" si="53"/>
        <v>0</v>
      </c>
      <c r="F117" s="567">
        <f t="shared" si="53"/>
        <v>0</v>
      </c>
      <c r="G117" s="567">
        <f t="shared" si="53"/>
        <v>0</v>
      </c>
      <c r="H117" s="567">
        <f t="shared" si="53"/>
        <v>0</v>
      </c>
      <c r="I117" s="567">
        <f t="shared" si="53"/>
        <v>0</v>
      </c>
      <c r="J117" s="567">
        <f t="shared" si="53"/>
        <v>0</v>
      </c>
      <c r="K117" s="567">
        <f t="shared" si="53"/>
        <v>0</v>
      </c>
      <c r="L117" s="567">
        <f t="shared" si="53"/>
        <v>0</v>
      </c>
      <c r="M117" s="568">
        <f t="shared" si="53"/>
        <v>0</v>
      </c>
    </row>
    <row r="118" spans="1:13" s="15" customFormat="1" ht="13" thickTop="1">
      <c r="A118" s="290" t="s">
        <v>311</v>
      </c>
      <c r="B118" s="799" t="str">
        <f>'Budget Summ Amt'!K8</f>
        <v xml:space="preserve">PROGRAM NAME </v>
      </c>
      <c r="C118" s="310"/>
      <c r="D118" s="277"/>
      <c r="E118" s="292" t="s">
        <v>312</v>
      </c>
      <c r="F118" s="293"/>
      <c r="G118" s="800" t="str">
        <f>'Budget Summ Amt'!K9</f>
        <v>FUNDING SOURCE 7</v>
      </c>
      <c r="H118" s="277"/>
      <c r="I118" s="277"/>
      <c r="J118" s="277"/>
      <c r="K118" s="277"/>
      <c r="L118" s="277"/>
      <c r="M118" s="280"/>
    </row>
    <row r="119" spans="1:13" s="15" customFormat="1">
      <c r="A119" s="295" t="s">
        <v>313</v>
      </c>
      <c r="B119" s="296"/>
      <c r="C119" s="311">
        <f>SUM(D119:M119)</f>
        <v>0</v>
      </c>
      <c r="D119" s="281"/>
      <c r="E119" s="90"/>
      <c r="F119" s="90"/>
      <c r="G119" s="90"/>
      <c r="H119" s="90"/>
      <c r="I119" s="90"/>
      <c r="J119" s="90"/>
      <c r="K119" s="90"/>
      <c r="L119" s="90"/>
      <c r="M119" s="91"/>
    </row>
    <row r="120" spans="1:13" s="15" customFormat="1">
      <c r="A120" s="295" t="s">
        <v>314</v>
      </c>
      <c r="B120" s="296"/>
      <c r="C120" s="312">
        <f>SUM(D120:M120)</f>
        <v>0</v>
      </c>
      <c r="D120" s="282"/>
      <c r="E120" s="88"/>
      <c r="F120" s="88"/>
      <c r="G120" s="88"/>
      <c r="H120" s="88"/>
      <c r="I120" s="88"/>
      <c r="J120" s="88"/>
      <c r="K120" s="88"/>
      <c r="L120" s="88"/>
      <c r="M120" s="89"/>
    </row>
    <row r="121" spans="1:13" s="15" customFormat="1">
      <c r="A121" s="295" t="s">
        <v>315</v>
      </c>
      <c r="B121" s="296"/>
      <c r="C121" s="313">
        <f>+C119-C120</f>
        <v>0</v>
      </c>
      <c r="D121" s="315">
        <f t="shared" ref="D121:M121" si="54">+D119-D120</f>
        <v>0</v>
      </c>
      <c r="E121" s="315">
        <f t="shared" si="54"/>
        <v>0</v>
      </c>
      <c r="F121" s="315">
        <f t="shared" si="54"/>
        <v>0</v>
      </c>
      <c r="G121" s="315">
        <f t="shared" si="54"/>
        <v>0</v>
      </c>
      <c r="H121" s="315">
        <f t="shared" si="54"/>
        <v>0</v>
      </c>
      <c r="I121" s="315">
        <f t="shared" si="54"/>
        <v>0</v>
      </c>
      <c r="J121" s="315">
        <f t="shared" si="54"/>
        <v>0</v>
      </c>
      <c r="K121" s="315">
        <f t="shared" si="54"/>
        <v>0</v>
      </c>
      <c r="L121" s="315">
        <f t="shared" si="54"/>
        <v>0</v>
      </c>
      <c r="M121" s="316">
        <f t="shared" si="54"/>
        <v>0</v>
      </c>
    </row>
    <row r="122" spans="1:13" s="13" customFormat="1" ht="10.5">
      <c r="A122" s="300" t="s">
        <v>316</v>
      </c>
      <c r="B122" s="301"/>
      <c r="C122" s="439">
        <f>SUM(D122:M122)</f>
        <v>0</v>
      </c>
      <c r="D122" s="436"/>
      <c r="E122" s="436"/>
      <c r="F122" s="436"/>
      <c r="G122" s="436"/>
      <c r="H122" s="436"/>
      <c r="I122" s="436"/>
      <c r="J122" s="436"/>
      <c r="K122" s="436"/>
      <c r="L122" s="436"/>
      <c r="M122" s="437"/>
    </row>
    <row r="123" spans="1:13" s="13" customFormat="1" ht="10.5">
      <c r="A123" s="302" t="s">
        <v>317</v>
      </c>
      <c r="B123" s="301"/>
      <c r="C123" s="314"/>
      <c r="D123" s="317" t="str">
        <f t="shared" ref="D123:M123" si="55">IF(ISERROR(+D119/D122),"",+D119/D122)</f>
        <v/>
      </c>
      <c r="E123" s="317" t="str">
        <f t="shared" si="55"/>
        <v/>
      </c>
      <c r="F123" s="317" t="str">
        <f t="shared" si="55"/>
        <v/>
      </c>
      <c r="G123" s="317" t="str">
        <f t="shared" si="55"/>
        <v/>
      </c>
      <c r="H123" s="317" t="str">
        <f t="shared" si="55"/>
        <v/>
      </c>
      <c r="I123" s="317" t="str">
        <f t="shared" si="55"/>
        <v/>
      </c>
      <c r="J123" s="317" t="str">
        <f t="shared" si="55"/>
        <v/>
      </c>
      <c r="K123" s="317" t="str">
        <f t="shared" si="55"/>
        <v/>
      </c>
      <c r="L123" s="317" t="str">
        <f t="shared" si="55"/>
        <v/>
      </c>
      <c r="M123" s="318" t="str">
        <f t="shared" si="55"/>
        <v/>
      </c>
    </row>
    <row r="124" spans="1:13" s="13" customFormat="1" ht="10.5">
      <c r="A124" s="302" t="s">
        <v>318</v>
      </c>
      <c r="B124" s="301"/>
      <c r="C124" s="439">
        <f>SUM(D124:M124)</f>
        <v>0</v>
      </c>
      <c r="D124" s="436"/>
      <c r="E124" s="436"/>
      <c r="F124" s="436"/>
      <c r="G124" s="436"/>
      <c r="H124" s="436"/>
      <c r="I124" s="436"/>
      <c r="J124" s="436"/>
      <c r="K124" s="436"/>
      <c r="L124" s="436"/>
      <c r="M124" s="437"/>
    </row>
    <row r="125" spans="1:13" s="13" customFormat="1" ht="10.5">
      <c r="A125" s="302" t="s">
        <v>319</v>
      </c>
      <c r="B125" s="301"/>
      <c r="C125" s="314"/>
      <c r="D125" s="317" t="str">
        <f t="shared" ref="D125:M125" si="56">IF(ISERROR(+D119/D124),"",+D119/D124)</f>
        <v/>
      </c>
      <c r="E125" s="317" t="str">
        <f t="shared" si="56"/>
        <v/>
      </c>
      <c r="F125" s="317" t="str">
        <f t="shared" si="56"/>
        <v/>
      </c>
      <c r="G125" s="317" t="str">
        <f t="shared" si="56"/>
        <v/>
      </c>
      <c r="H125" s="317" t="str">
        <f t="shared" si="56"/>
        <v/>
      </c>
      <c r="I125" s="317" t="str">
        <f t="shared" si="56"/>
        <v/>
      </c>
      <c r="J125" s="317" t="str">
        <f t="shared" si="56"/>
        <v/>
      </c>
      <c r="K125" s="317" t="str">
        <f t="shared" si="56"/>
        <v/>
      </c>
      <c r="L125" s="317" t="str">
        <f t="shared" si="56"/>
        <v/>
      </c>
      <c r="M125" s="318" t="str">
        <f t="shared" si="56"/>
        <v/>
      </c>
    </row>
    <row r="126" spans="1:13" s="13" customFormat="1" ht="10.5">
      <c r="A126" s="302"/>
      <c r="B126" s="301"/>
      <c r="C126" s="314"/>
      <c r="D126" s="143"/>
      <c r="E126" s="143"/>
      <c r="F126" s="143"/>
      <c r="G126" s="143"/>
      <c r="H126" s="143"/>
      <c r="I126" s="143"/>
      <c r="J126" s="143"/>
      <c r="K126" s="143"/>
      <c r="L126" s="143"/>
      <c r="M126" s="144"/>
    </row>
    <row r="127" spans="1:13" s="13" customFormat="1" ht="10.5">
      <c r="A127" s="302" t="s">
        <v>320</v>
      </c>
      <c r="B127" s="301"/>
      <c r="C127" s="439">
        <f>SUM(D127:M127)</f>
        <v>0</v>
      </c>
      <c r="D127" s="436"/>
      <c r="E127" s="436"/>
      <c r="F127" s="436"/>
      <c r="G127" s="436"/>
      <c r="H127" s="436"/>
      <c r="I127" s="436"/>
      <c r="J127" s="436"/>
      <c r="K127" s="436"/>
      <c r="L127" s="436"/>
      <c r="M127" s="437"/>
    </row>
    <row r="128" spans="1:13" s="13" customFormat="1" ht="10.5">
      <c r="A128" s="302" t="s">
        <v>321</v>
      </c>
      <c r="B128" s="301"/>
      <c r="C128" s="439">
        <f>SUM(D128:M128)</f>
        <v>0</v>
      </c>
      <c r="D128" s="436"/>
      <c r="E128" s="436"/>
      <c r="F128" s="436"/>
      <c r="G128" s="436"/>
      <c r="H128" s="436"/>
      <c r="I128" s="436"/>
      <c r="J128" s="436"/>
      <c r="K128" s="436"/>
      <c r="L128" s="436"/>
      <c r="M128" s="437"/>
    </row>
    <row r="129" spans="1:13" s="13" customFormat="1" ht="10.5">
      <c r="A129" s="302" t="s">
        <v>322</v>
      </c>
      <c r="B129" s="301"/>
      <c r="C129" s="439">
        <f>SUM(D129:M129)</f>
        <v>0</v>
      </c>
      <c r="D129" s="436"/>
      <c r="E129" s="436"/>
      <c r="F129" s="436"/>
      <c r="G129" s="436"/>
      <c r="H129" s="436"/>
      <c r="I129" s="436"/>
      <c r="J129" s="436"/>
      <c r="K129" s="436"/>
      <c r="L129" s="436"/>
      <c r="M129" s="437"/>
    </row>
    <row r="130" spans="1:13" s="13" customFormat="1" ht="10.5">
      <c r="A130" s="302" t="s">
        <v>323</v>
      </c>
      <c r="B130" s="301"/>
      <c r="C130" s="439">
        <f t="shared" ref="C130:M130" si="57">SUM(C127:C129)</f>
        <v>0</v>
      </c>
      <c r="D130" s="560">
        <f t="shared" si="57"/>
        <v>0</v>
      </c>
      <c r="E130" s="560">
        <f t="shared" si="57"/>
        <v>0</v>
      </c>
      <c r="F130" s="560">
        <f t="shared" si="57"/>
        <v>0</v>
      </c>
      <c r="G130" s="560">
        <f t="shared" si="57"/>
        <v>0</v>
      </c>
      <c r="H130" s="560">
        <f t="shared" si="57"/>
        <v>0</v>
      </c>
      <c r="I130" s="560">
        <f t="shared" si="57"/>
        <v>0</v>
      </c>
      <c r="J130" s="560">
        <f t="shared" si="57"/>
        <v>0</v>
      </c>
      <c r="K130" s="560">
        <f t="shared" si="57"/>
        <v>0</v>
      </c>
      <c r="L130" s="561">
        <f t="shared" si="57"/>
        <v>0</v>
      </c>
      <c r="M130" s="562">
        <f t="shared" si="57"/>
        <v>0</v>
      </c>
    </row>
    <row r="131" spans="1:13" s="13" customFormat="1" ht="10.5">
      <c r="A131" s="302" t="s">
        <v>324</v>
      </c>
      <c r="B131" s="301"/>
      <c r="C131" s="305" t="str">
        <f>IF(ISERROR(+C130/C124),"", +C130/C124)</f>
        <v/>
      </c>
      <c r="D131" s="319" t="str">
        <f t="shared" ref="D131:M131" si="58">IF(ISERROR(+D130/D124),"", +D130/D124)</f>
        <v/>
      </c>
      <c r="E131" s="319" t="str">
        <f t="shared" si="58"/>
        <v/>
      </c>
      <c r="F131" s="319" t="str">
        <f t="shared" si="58"/>
        <v/>
      </c>
      <c r="G131" s="319" t="str">
        <f t="shared" si="58"/>
        <v/>
      </c>
      <c r="H131" s="319" t="str">
        <f t="shared" si="58"/>
        <v/>
      </c>
      <c r="I131" s="319" t="str">
        <f t="shared" si="58"/>
        <v/>
      </c>
      <c r="J131" s="319" t="str">
        <f t="shared" si="58"/>
        <v/>
      </c>
      <c r="K131" s="319" t="str">
        <f t="shared" si="58"/>
        <v/>
      </c>
      <c r="L131" s="319" t="str">
        <f t="shared" si="58"/>
        <v/>
      </c>
      <c r="M131" s="320" t="str">
        <f t="shared" si="58"/>
        <v/>
      </c>
    </row>
    <row r="132" spans="1:13" s="13" customFormat="1" ht="10.5">
      <c r="A132" s="302" t="s">
        <v>325</v>
      </c>
      <c r="B132" s="301"/>
      <c r="C132" s="306">
        <f>SUM(D132:M132)</f>
        <v>0</v>
      </c>
      <c r="D132" s="317" t="str">
        <f t="shared" ref="D132:M132" si="59">IF(ISERROR(+D127*D125*0.5),"",ROUND((+D127*D125*0.5),2))</f>
        <v/>
      </c>
      <c r="E132" s="317" t="str">
        <f t="shared" si="59"/>
        <v/>
      </c>
      <c r="F132" s="317" t="str">
        <f t="shared" si="59"/>
        <v/>
      </c>
      <c r="G132" s="317" t="str">
        <f t="shared" si="59"/>
        <v/>
      </c>
      <c r="H132" s="317" t="str">
        <f t="shared" si="59"/>
        <v/>
      </c>
      <c r="I132" s="317" t="str">
        <f t="shared" si="59"/>
        <v/>
      </c>
      <c r="J132" s="317" t="str">
        <f t="shared" si="59"/>
        <v/>
      </c>
      <c r="K132" s="317" t="str">
        <f t="shared" si="59"/>
        <v/>
      </c>
      <c r="L132" s="317" t="str">
        <f t="shared" si="59"/>
        <v/>
      </c>
      <c r="M132" s="318" t="str">
        <f t="shared" si="59"/>
        <v/>
      </c>
    </row>
    <row r="133" spans="1:13" s="13" customFormat="1" ht="10.5">
      <c r="A133" s="302" t="s">
        <v>326</v>
      </c>
      <c r="B133" s="301"/>
      <c r="C133" s="306">
        <f>SUM(D133:M133)</f>
        <v>0</v>
      </c>
      <c r="D133" s="317" t="str">
        <f>IF(ISERROR(+D128*D125*0.65),"",ROUND((+D128*D125*0.65),2))</f>
        <v/>
      </c>
      <c r="E133" s="317" t="str">
        <f t="shared" ref="E133:M133" si="60">IF(ISERROR(+E128*E125*0.65),"",ROUND((+E128*E125*0.65),2))</f>
        <v/>
      </c>
      <c r="F133" s="317" t="str">
        <f t="shared" si="60"/>
        <v/>
      </c>
      <c r="G133" s="317" t="str">
        <f t="shared" si="60"/>
        <v/>
      </c>
      <c r="H133" s="317" t="str">
        <f t="shared" si="60"/>
        <v/>
      </c>
      <c r="I133" s="317" t="str">
        <f t="shared" si="60"/>
        <v/>
      </c>
      <c r="J133" s="317" t="str">
        <f t="shared" si="60"/>
        <v/>
      </c>
      <c r="K133" s="317" t="str">
        <f t="shared" si="60"/>
        <v/>
      </c>
      <c r="L133" s="317" t="str">
        <f t="shared" si="60"/>
        <v/>
      </c>
      <c r="M133" s="318" t="str">
        <f t="shared" si="60"/>
        <v/>
      </c>
    </row>
    <row r="134" spans="1:13" s="13" customFormat="1" ht="10.5">
      <c r="A134" s="302" t="s">
        <v>327</v>
      </c>
      <c r="B134" s="307"/>
      <c r="C134" s="559">
        <f>SUM(D134:M134)</f>
        <v>0</v>
      </c>
      <c r="D134" s="564" t="str">
        <f t="shared" ref="D134:M134" si="61">IF(ISERROR(+D129*D125*0.9),"",ROUND((+D129*D125*0.9),2))</f>
        <v/>
      </c>
      <c r="E134" s="564" t="str">
        <f t="shared" si="61"/>
        <v/>
      </c>
      <c r="F134" s="564" t="str">
        <f t="shared" si="61"/>
        <v/>
      </c>
      <c r="G134" s="564" t="str">
        <f t="shared" si="61"/>
        <v/>
      </c>
      <c r="H134" s="564" t="str">
        <f t="shared" si="61"/>
        <v/>
      </c>
      <c r="I134" s="564" t="str">
        <f t="shared" si="61"/>
        <v/>
      </c>
      <c r="J134" s="564" t="str">
        <f t="shared" si="61"/>
        <v/>
      </c>
      <c r="K134" s="564" t="str">
        <f t="shared" si="61"/>
        <v/>
      </c>
      <c r="L134" s="564" t="str">
        <f t="shared" si="61"/>
        <v/>
      </c>
      <c r="M134" s="564" t="str">
        <f t="shared" si="61"/>
        <v/>
      </c>
    </row>
    <row r="135" spans="1:13" s="15" customFormat="1" ht="13" thickBot="1">
      <c r="A135" s="308" t="s">
        <v>328</v>
      </c>
      <c r="B135" s="309"/>
      <c r="C135" s="565">
        <f>SUM(C132:C134)</f>
        <v>0</v>
      </c>
      <c r="D135" s="567">
        <f t="shared" ref="D135:M135" si="62">SUM(D132:D134)</f>
        <v>0</v>
      </c>
      <c r="E135" s="567">
        <f t="shared" si="62"/>
        <v>0</v>
      </c>
      <c r="F135" s="567">
        <f t="shared" si="62"/>
        <v>0</v>
      </c>
      <c r="G135" s="567">
        <f t="shared" si="62"/>
        <v>0</v>
      </c>
      <c r="H135" s="567">
        <f t="shared" si="62"/>
        <v>0</v>
      </c>
      <c r="I135" s="567">
        <f t="shared" si="62"/>
        <v>0</v>
      </c>
      <c r="J135" s="567">
        <f t="shared" si="62"/>
        <v>0</v>
      </c>
      <c r="K135" s="567">
        <f t="shared" si="62"/>
        <v>0</v>
      </c>
      <c r="L135" s="567">
        <f t="shared" si="62"/>
        <v>0</v>
      </c>
      <c r="M135" s="568">
        <f t="shared" si="62"/>
        <v>0</v>
      </c>
    </row>
    <row r="136" spans="1:13" s="15" customFormat="1" ht="13" thickTop="1">
      <c r="A136" s="290" t="s">
        <v>311</v>
      </c>
      <c r="B136" s="799" t="str">
        <f>'Budget Summ Amt'!L8</f>
        <v xml:space="preserve">PROGRAM NAME </v>
      </c>
      <c r="C136" s="310"/>
      <c r="D136" s="277"/>
      <c r="E136" s="292" t="s">
        <v>312</v>
      </c>
      <c r="F136" s="293"/>
      <c r="G136" s="800" t="str">
        <f>'Budget Summ Amt'!L9</f>
        <v>FUNDING SOURCE 8</v>
      </c>
      <c r="H136" s="277"/>
      <c r="I136" s="277"/>
      <c r="J136" s="277"/>
      <c r="K136" s="277"/>
      <c r="L136" s="277"/>
      <c r="M136" s="280"/>
    </row>
    <row r="137" spans="1:13" s="15" customFormat="1">
      <c r="A137" s="295" t="s">
        <v>313</v>
      </c>
      <c r="B137" s="296"/>
      <c r="C137" s="311">
        <f>SUM(D137:M137)</f>
        <v>0</v>
      </c>
      <c r="D137" s="281"/>
      <c r="E137" s="90"/>
      <c r="F137" s="90"/>
      <c r="G137" s="90"/>
      <c r="H137" s="90"/>
      <c r="I137" s="90"/>
      <c r="J137" s="90"/>
      <c r="K137" s="90"/>
      <c r="L137" s="90"/>
      <c r="M137" s="91"/>
    </row>
    <row r="138" spans="1:13" s="15" customFormat="1">
      <c r="A138" s="295" t="s">
        <v>314</v>
      </c>
      <c r="B138" s="296"/>
      <c r="C138" s="312">
        <f>SUM(D138:M138)</f>
        <v>0</v>
      </c>
      <c r="D138" s="282"/>
      <c r="E138" s="88"/>
      <c r="F138" s="88"/>
      <c r="G138" s="88"/>
      <c r="H138" s="88"/>
      <c r="I138" s="88"/>
      <c r="J138" s="88"/>
      <c r="K138" s="88"/>
      <c r="L138" s="88"/>
      <c r="M138" s="89"/>
    </row>
    <row r="139" spans="1:13" s="15" customFormat="1">
      <c r="A139" s="295" t="s">
        <v>315</v>
      </c>
      <c r="B139" s="296"/>
      <c r="C139" s="313">
        <f>+C137-C138</f>
        <v>0</v>
      </c>
      <c r="D139" s="315">
        <f t="shared" ref="D139:M139" si="63">+D137-D138</f>
        <v>0</v>
      </c>
      <c r="E139" s="315">
        <f t="shared" si="63"/>
        <v>0</v>
      </c>
      <c r="F139" s="315">
        <f t="shared" si="63"/>
        <v>0</v>
      </c>
      <c r="G139" s="315">
        <f t="shared" si="63"/>
        <v>0</v>
      </c>
      <c r="H139" s="315">
        <f t="shared" si="63"/>
        <v>0</v>
      </c>
      <c r="I139" s="315">
        <f t="shared" si="63"/>
        <v>0</v>
      </c>
      <c r="J139" s="315">
        <f t="shared" si="63"/>
        <v>0</v>
      </c>
      <c r="K139" s="315">
        <f t="shared" si="63"/>
        <v>0</v>
      </c>
      <c r="L139" s="315">
        <f t="shared" si="63"/>
        <v>0</v>
      </c>
      <c r="M139" s="316">
        <f t="shared" si="63"/>
        <v>0</v>
      </c>
    </row>
    <row r="140" spans="1:13" s="13" customFormat="1" ht="10.5">
      <c r="A140" s="300" t="s">
        <v>316</v>
      </c>
      <c r="B140" s="301"/>
      <c r="C140" s="439">
        <f>SUM(D140:M140)</f>
        <v>0</v>
      </c>
      <c r="D140" s="436"/>
      <c r="E140" s="436"/>
      <c r="F140" s="436"/>
      <c r="G140" s="436"/>
      <c r="H140" s="436"/>
      <c r="I140" s="436"/>
      <c r="J140" s="436"/>
      <c r="K140" s="436"/>
      <c r="L140" s="436"/>
      <c r="M140" s="437"/>
    </row>
    <row r="141" spans="1:13" s="13" customFormat="1" ht="10.5">
      <c r="A141" s="302" t="s">
        <v>317</v>
      </c>
      <c r="B141" s="301"/>
      <c r="C141" s="314"/>
      <c r="D141" s="317" t="str">
        <f t="shared" ref="D141:M141" si="64">IF(ISERROR(+D137/D140),"",+D137/D140)</f>
        <v/>
      </c>
      <c r="E141" s="317" t="str">
        <f t="shared" si="64"/>
        <v/>
      </c>
      <c r="F141" s="317" t="str">
        <f t="shared" si="64"/>
        <v/>
      </c>
      <c r="G141" s="317" t="str">
        <f t="shared" si="64"/>
        <v/>
      </c>
      <c r="H141" s="317" t="str">
        <f t="shared" si="64"/>
        <v/>
      </c>
      <c r="I141" s="317" t="str">
        <f t="shared" si="64"/>
        <v/>
      </c>
      <c r="J141" s="317" t="str">
        <f t="shared" si="64"/>
        <v/>
      </c>
      <c r="K141" s="317" t="str">
        <f t="shared" si="64"/>
        <v/>
      </c>
      <c r="L141" s="317" t="str">
        <f t="shared" si="64"/>
        <v/>
      </c>
      <c r="M141" s="318" t="str">
        <f t="shared" si="64"/>
        <v/>
      </c>
    </row>
    <row r="142" spans="1:13" s="13" customFormat="1" ht="10.5">
      <c r="A142" s="302" t="s">
        <v>318</v>
      </c>
      <c r="B142" s="301"/>
      <c r="C142" s="439">
        <f>SUM(D142:M142)</f>
        <v>0</v>
      </c>
      <c r="D142" s="436"/>
      <c r="E142" s="436"/>
      <c r="F142" s="436"/>
      <c r="G142" s="436"/>
      <c r="H142" s="436"/>
      <c r="I142" s="436"/>
      <c r="J142" s="436"/>
      <c r="K142" s="436"/>
      <c r="L142" s="436"/>
      <c r="M142" s="437"/>
    </row>
    <row r="143" spans="1:13" s="13" customFormat="1" ht="10.5">
      <c r="A143" s="302" t="s">
        <v>319</v>
      </c>
      <c r="B143" s="301"/>
      <c r="C143" s="314"/>
      <c r="D143" s="317" t="str">
        <f t="shared" ref="D143:M143" si="65">IF(ISERROR(+D137/D142),"",+D137/D142)</f>
        <v/>
      </c>
      <c r="E143" s="317" t="str">
        <f t="shared" si="65"/>
        <v/>
      </c>
      <c r="F143" s="317" t="str">
        <f t="shared" si="65"/>
        <v/>
      </c>
      <c r="G143" s="317" t="str">
        <f t="shared" si="65"/>
        <v/>
      </c>
      <c r="H143" s="317" t="str">
        <f t="shared" si="65"/>
        <v/>
      </c>
      <c r="I143" s="317" t="str">
        <f t="shared" si="65"/>
        <v/>
      </c>
      <c r="J143" s="317" t="str">
        <f t="shared" si="65"/>
        <v/>
      </c>
      <c r="K143" s="317" t="str">
        <f t="shared" si="65"/>
        <v/>
      </c>
      <c r="L143" s="317" t="str">
        <f t="shared" si="65"/>
        <v/>
      </c>
      <c r="M143" s="318" t="str">
        <f t="shared" si="65"/>
        <v/>
      </c>
    </row>
    <row r="144" spans="1:13" s="13" customFormat="1" ht="10.5">
      <c r="A144" s="302"/>
      <c r="B144" s="301"/>
      <c r="C144" s="314"/>
      <c r="D144" s="143"/>
      <c r="E144" s="143"/>
      <c r="F144" s="143"/>
      <c r="G144" s="143"/>
      <c r="H144" s="143"/>
      <c r="I144" s="143"/>
      <c r="J144" s="143"/>
      <c r="K144" s="143"/>
      <c r="L144" s="143"/>
      <c r="M144" s="144"/>
    </row>
    <row r="145" spans="1:13" s="13" customFormat="1" ht="10.5">
      <c r="A145" s="302" t="s">
        <v>320</v>
      </c>
      <c r="B145" s="301"/>
      <c r="C145" s="439">
        <f>SUM(D145:M145)</f>
        <v>0</v>
      </c>
      <c r="D145" s="436"/>
      <c r="E145" s="436"/>
      <c r="F145" s="436"/>
      <c r="G145" s="436"/>
      <c r="H145" s="436"/>
      <c r="I145" s="436"/>
      <c r="J145" s="436"/>
      <c r="K145" s="436"/>
      <c r="L145" s="436"/>
      <c r="M145" s="437"/>
    </row>
    <row r="146" spans="1:13" s="13" customFormat="1" ht="10.5">
      <c r="A146" s="302" t="s">
        <v>321</v>
      </c>
      <c r="B146" s="301"/>
      <c r="C146" s="439">
        <f>SUM(D146:M146)</f>
        <v>0</v>
      </c>
      <c r="D146" s="436"/>
      <c r="E146" s="436"/>
      <c r="F146" s="436"/>
      <c r="G146" s="436"/>
      <c r="H146" s="436"/>
      <c r="I146" s="436"/>
      <c r="J146" s="436"/>
      <c r="K146" s="436"/>
      <c r="L146" s="436"/>
      <c r="M146" s="437"/>
    </row>
    <row r="147" spans="1:13" s="13" customFormat="1" ht="10.5">
      <c r="A147" s="302" t="s">
        <v>322</v>
      </c>
      <c r="B147" s="301"/>
      <c r="C147" s="439">
        <f>SUM(D147:M147)</f>
        <v>0</v>
      </c>
      <c r="D147" s="436"/>
      <c r="E147" s="436"/>
      <c r="F147" s="436"/>
      <c r="G147" s="436"/>
      <c r="H147" s="436"/>
      <c r="I147" s="436"/>
      <c r="J147" s="436"/>
      <c r="K147" s="436"/>
      <c r="L147" s="436"/>
      <c r="M147" s="437"/>
    </row>
    <row r="148" spans="1:13" s="13" customFormat="1" ht="10.5">
      <c r="A148" s="302" t="s">
        <v>323</v>
      </c>
      <c r="B148" s="301"/>
      <c r="C148" s="439">
        <f t="shared" ref="C148:M148" si="66">SUM(C145:C147)</f>
        <v>0</v>
      </c>
      <c r="D148" s="560">
        <f t="shared" si="66"/>
        <v>0</v>
      </c>
      <c r="E148" s="560">
        <f t="shared" si="66"/>
        <v>0</v>
      </c>
      <c r="F148" s="560">
        <f t="shared" si="66"/>
        <v>0</v>
      </c>
      <c r="G148" s="560">
        <f t="shared" si="66"/>
        <v>0</v>
      </c>
      <c r="H148" s="560">
        <f t="shared" si="66"/>
        <v>0</v>
      </c>
      <c r="I148" s="560">
        <f t="shared" si="66"/>
        <v>0</v>
      </c>
      <c r="J148" s="560">
        <f t="shared" si="66"/>
        <v>0</v>
      </c>
      <c r="K148" s="560">
        <f t="shared" si="66"/>
        <v>0</v>
      </c>
      <c r="L148" s="561">
        <f t="shared" si="66"/>
        <v>0</v>
      </c>
      <c r="M148" s="562">
        <f t="shared" si="66"/>
        <v>0</v>
      </c>
    </row>
    <row r="149" spans="1:13" s="13" customFormat="1" ht="10.5">
      <c r="A149" s="302" t="s">
        <v>324</v>
      </c>
      <c r="B149" s="301"/>
      <c r="C149" s="305" t="str">
        <f>IF(ISERROR(+C148/C142),"", +C148/C142)</f>
        <v/>
      </c>
      <c r="D149" s="319" t="str">
        <f t="shared" ref="D149:M149" si="67">IF(ISERROR(+D148/D142),"", +D148/D142)</f>
        <v/>
      </c>
      <c r="E149" s="319" t="str">
        <f t="shared" si="67"/>
        <v/>
      </c>
      <c r="F149" s="319" t="str">
        <f t="shared" si="67"/>
        <v/>
      </c>
      <c r="G149" s="319" t="str">
        <f t="shared" si="67"/>
        <v/>
      </c>
      <c r="H149" s="319" t="str">
        <f t="shared" si="67"/>
        <v/>
      </c>
      <c r="I149" s="319" t="str">
        <f t="shared" si="67"/>
        <v/>
      </c>
      <c r="J149" s="319" t="str">
        <f t="shared" si="67"/>
        <v/>
      </c>
      <c r="K149" s="319" t="str">
        <f t="shared" si="67"/>
        <v/>
      </c>
      <c r="L149" s="319" t="str">
        <f t="shared" si="67"/>
        <v/>
      </c>
      <c r="M149" s="320" t="str">
        <f t="shared" si="67"/>
        <v/>
      </c>
    </row>
    <row r="150" spans="1:13" s="13" customFormat="1" ht="10.5">
      <c r="A150" s="302" t="s">
        <v>325</v>
      </c>
      <c r="B150" s="301"/>
      <c r="C150" s="306">
        <f>SUM(D150:M150)</f>
        <v>0</v>
      </c>
      <c r="D150" s="317" t="str">
        <f t="shared" ref="D150:M150" si="68">IF(ISERROR(+D145*D143*0.5),"",ROUND((+D145*D143*0.5),2))</f>
        <v/>
      </c>
      <c r="E150" s="317" t="str">
        <f t="shared" si="68"/>
        <v/>
      </c>
      <c r="F150" s="317" t="str">
        <f t="shared" si="68"/>
        <v/>
      </c>
      <c r="G150" s="317" t="str">
        <f t="shared" si="68"/>
        <v/>
      </c>
      <c r="H150" s="317" t="str">
        <f t="shared" si="68"/>
        <v/>
      </c>
      <c r="I150" s="317" t="str">
        <f t="shared" si="68"/>
        <v/>
      </c>
      <c r="J150" s="317" t="str">
        <f t="shared" si="68"/>
        <v/>
      </c>
      <c r="K150" s="317" t="str">
        <f t="shared" si="68"/>
        <v/>
      </c>
      <c r="L150" s="317" t="str">
        <f t="shared" si="68"/>
        <v/>
      </c>
      <c r="M150" s="318" t="str">
        <f t="shared" si="68"/>
        <v/>
      </c>
    </row>
    <row r="151" spans="1:13" s="13" customFormat="1" ht="10.5">
      <c r="A151" s="302" t="s">
        <v>326</v>
      </c>
      <c r="B151" s="301"/>
      <c r="C151" s="306">
        <f>SUM(D151:M151)</f>
        <v>0</v>
      </c>
      <c r="D151" s="317" t="str">
        <f>IF(ISERROR(+D146*D143*0.65),"",ROUND((+D146*D143*0.65),2))</f>
        <v/>
      </c>
      <c r="E151" s="317" t="str">
        <f t="shared" ref="E151:M151" si="69">IF(ISERROR(+E146*E143*0.65),"",ROUND((+E146*E143*0.65),2))</f>
        <v/>
      </c>
      <c r="F151" s="317" t="str">
        <f t="shared" si="69"/>
        <v/>
      </c>
      <c r="G151" s="317" t="str">
        <f t="shared" si="69"/>
        <v/>
      </c>
      <c r="H151" s="317" t="str">
        <f t="shared" si="69"/>
        <v/>
      </c>
      <c r="I151" s="317" t="str">
        <f t="shared" si="69"/>
        <v/>
      </c>
      <c r="J151" s="317" t="str">
        <f t="shared" si="69"/>
        <v/>
      </c>
      <c r="K151" s="317" t="str">
        <f t="shared" si="69"/>
        <v/>
      </c>
      <c r="L151" s="317" t="str">
        <f t="shared" si="69"/>
        <v/>
      </c>
      <c r="M151" s="318" t="str">
        <f t="shared" si="69"/>
        <v/>
      </c>
    </row>
    <row r="152" spans="1:13" s="13" customFormat="1" ht="10.5">
      <c r="A152" s="302" t="s">
        <v>327</v>
      </c>
      <c r="B152" s="307"/>
      <c r="C152" s="559">
        <f>SUM(D152:M152)</f>
        <v>0</v>
      </c>
      <c r="D152" s="564" t="str">
        <f t="shared" ref="D152:M152" si="70">IF(ISERROR(+D147*D143*0.9),"",ROUND((+D147*D143*0.9),2))</f>
        <v/>
      </c>
      <c r="E152" s="564" t="str">
        <f t="shared" si="70"/>
        <v/>
      </c>
      <c r="F152" s="564" t="str">
        <f t="shared" si="70"/>
        <v/>
      </c>
      <c r="G152" s="564" t="str">
        <f t="shared" si="70"/>
        <v/>
      </c>
      <c r="H152" s="564" t="str">
        <f t="shared" si="70"/>
        <v/>
      </c>
      <c r="I152" s="564" t="str">
        <f t="shared" si="70"/>
        <v/>
      </c>
      <c r="J152" s="564" t="str">
        <f t="shared" si="70"/>
        <v/>
      </c>
      <c r="K152" s="564" t="str">
        <f t="shared" si="70"/>
        <v/>
      </c>
      <c r="L152" s="564" t="str">
        <f t="shared" si="70"/>
        <v/>
      </c>
      <c r="M152" s="564" t="str">
        <f t="shared" si="70"/>
        <v/>
      </c>
    </row>
    <row r="153" spans="1:13" s="15" customFormat="1" ht="13" thickBot="1">
      <c r="A153" s="308" t="s">
        <v>328</v>
      </c>
      <c r="B153" s="309"/>
      <c r="C153" s="565">
        <f>SUM(C150:C152)</f>
        <v>0</v>
      </c>
      <c r="D153" s="567">
        <f t="shared" ref="D153:M153" si="71">SUM(D150:D152)</f>
        <v>0</v>
      </c>
      <c r="E153" s="567">
        <f t="shared" si="71"/>
        <v>0</v>
      </c>
      <c r="F153" s="567">
        <f t="shared" si="71"/>
        <v>0</v>
      </c>
      <c r="G153" s="567">
        <f t="shared" si="71"/>
        <v>0</v>
      </c>
      <c r="H153" s="567">
        <f t="shared" si="71"/>
        <v>0</v>
      </c>
      <c r="I153" s="567">
        <f t="shared" si="71"/>
        <v>0</v>
      </c>
      <c r="J153" s="567">
        <f t="shared" si="71"/>
        <v>0</v>
      </c>
      <c r="K153" s="567">
        <f t="shared" si="71"/>
        <v>0</v>
      </c>
      <c r="L153" s="567">
        <f t="shared" si="71"/>
        <v>0</v>
      </c>
      <c r="M153" s="568">
        <f t="shared" si="71"/>
        <v>0</v>
      </c>
    </row>
    <row r="154" spans="1:13" s="15" customFormat="1" ht="13" thickTop="1">
      <c r="A154" s="290" t="s">
        <v>311</v>
      </c>
      <c r="B154" s="799" t="str">
        <f>'Budget Summ Amt'!M8</f>
        <v xml:space="preserve">PROGRAM NAME </v>
      </c>
      <c r="C154" s="310"/>
      <c r="D154" s="277"/>
      <c r="E154" s="278" t="s">
        <v>312</v>
      </c>
      <c r="F154" s="279"/>
      <c r="G154" s="801" t="str">
        <f>'Budget Summ Amt'!M9</f>
        <v>FUNDING SOURCE 9</v>
      </c>
      <c r="H154" s="277"/>
      <c r="I154" s="277"/>
      <c r="J154" s="277"/>
      <c r="K154" s="277"/>
      <c r="L154" s="277"/>
      <c r="M154" s="280"/>
    </row>
    <row r="155" spans="1:13" s="15" customFormat="1" ht="13.5" customHeight="1">
      <c r="A155" s="295" t="s">
        <v>313</v>
      </c>
      <c r="B155" s="296"/>
      <c r="C155" s="311">
        <f>SUM(D155:M155)</f>
        <v>0</v>
      </c>
      <c r="D155" s="281"/>
      <c r="E155" s="90"/>
      <c r="F155" s="90"/>
      <c r="G155" s="90"/>
      <c r="H155" s="90"/>
      <c r="I155" s="90"/>
      <c r="J155" s="90"/>
      <c r="K155" s="90"/>
      <c r="L155" s="90"/>
      <c r="M155" s="91"/>
    </row>
    <row r="156" spans="1:13" s="15" customFormat="1">
      <c r="A156" s="295" t="s">
        <v>314</v>
      </c>
      <c r="B156" s="296"/>
      <c r="C156" s="312">
        <f>SUM(D156:M156)</f>
        <v>0</v>
      </c>
      <c r="D156" s="282"/>
      <c r="E156" s="88"/>
      <c r="F156" s="88"/>
      <c r="G156" s="88"/>
      <c r="H156" s="88"/>
      <c r="I156" s="88"/>
      <c r="J156" s="88"/>
      <c r="K156" s="88"/>
      <c r="L156" s="88"/>
      <c r="M156" s="89"/>
    </row>
    <row r="157" spans="1:13" s="15" customFormat="1">
      <c r="A157" s="295" t="s">
        <v>315</v>
      </c>
      <c r="B157" s="296"/>
      <c r="C157" s="313">
        <f>+C155-C156</f>
        <v>0</v>
      </c>
      <c r="D157" s="315">
        <f t="shared" ref="D157:M157" si="72">+D155-D156</f>
        <v>0</v>
      </c>
      <c r="E157" s="315">
        <f t="shared" si="72"/>
        <v>0</v>
      </c>
      <c r="F157" s="315">
        <f t="shared" si="72"/>
        <v>0</v>
      </c>
      <c r="G157" s="315">
        <f t="shared" si="72"/>
        <v>0</v>
      </c>
      <c r="H157" s="315">
        <f t="shared" si="72"/>
        <v>0</v>
      </c>
      <c r="I157" s="315">
        <f t="shared" si="72"/>
        <v>0</v>
      </c>
      <c r="J157" s="315">
        <f t="shared" si="72"/>
        <v>0</v>
      </c>
      <c r="K157" s="315">
        <f t="shared" si="72"/>
        <v>0</v>
      </c>
      <c r="L157" s="315">
        <f t="shared" si="72"/>
        <v>0</v>
      </c>
      <c r="M157" s="316">
        <f t="shared" si="72"/>
        <v>0</v>
      </c>
    </row>
    <row r="158" spans="1:13" s="13" customFormat="1" ht="10.5">
      <c r="A158" s="300" t="s">
        <v>316</v>
      </c>
      <c r="B158" s="301"/>
      <c r="C158" s="439">
        <f>SUM(D158:M158)</f>
        <v>0</v>
      </c>
      <c r="D158" s="436"/>
      <c r="E158" s="436"/>
      <c r="F158" s="436"/>
      <c r="G158" s="436"/>
      <c r="H158" s="436"/>
      <c r="I158" s="436"/>
      <c r="J158" s="436"/>
      <c r="K158" s="436"/>
      <c r="L158" s="436"/>
      <c r="M158" s="437"/>
    </row>
    <row r="159" spans="1:13" s="13" customFormat="1" ht="10.5">
      <c r="A159" s="302" t="s">
        <v>317</v>
      </c>
      <c r="B159" s="301"/>
      <c r="C159" s="314"/>
      <c r="D159" s="317" t="str">
        <f t="shared" ref="D159:M159" si="73">IF(ISERROR(+D155/D158),"",+D155/D158)</f>
        <v/>
      </c>
      <c r="E159" s="317" t="str">
        <f t="shared" si="73"/>
        <v/>
      </c>
      <c r="F159" s="317" t="str">
        <f t="shared" si="73"/>
        <v/>
      </c>
      <c r="G159" s="317" t="str">
        <f t="shared" si="73"/>
        <v/>
      </c>
      <c r="H159" s="317" t="str">
        <f t="shared" si="73"/>
        <v/>
      </c>
      <c r="I159" s="317" t="str">
        <f t="shared" si="73"/>
        <v/>
      </c>
      <c r="J159" s="317" t="str">
        <f t="shared" si="73"/>
        <v/>
      </c>
      <c r="K159" s="317" t="str">
        <f t="shared" si="73"/>
        <v/>
      </c>
      <c r="L159" s="317" t="str">
        <f t="shared" si="73"/>
        <v/>
      </c>
      <c r="M159" s="318" t="str">
        <f t="shared" si="73"/>
        <v/>
      </c>
    </row>
    <row r="160" spans="1:13" s="13" customFormat="1" ht="10.5">
      <c r="A160" s="302" t="s">
        <v>318</v>
      </c>
      <c r="B160" s="301"/>
      <c r="C160" s="439">
        <f>SUM(D160:M160)</f>
        <v>0</v>
      </c>
      <c r="D160" s="436"/>
      <c r="E160" s="436"/>
      <c r="F160" s="436"/>
      <c r="G160" s="436"/>
      <c r="H160" s="436"/>
      <c r="I160" s="436"/>
      <c r="J160" s="436"/>
      <c r="K160" s="436"/>
      <c r="L160" s="436"/>
      <c r="M160" s="437"/>
    </row>
    <row r="161" spans="1:13" s="13" customFormat="1" ht="10.5">
      <c r="A161" s="302" t="s">
        <v>319</v>
      </c>
      <c r="B161" s="301"/>
      <c r="C161" s="314"/>
      <c r="D161" s="317" t="str">
        <f t="shared" ref="D161:M161" si="74">IF(ISERROR(+D155/D160),"",+D155/D160)</f>
        <v/>
      </c>
      <c r="E161" s="317" t="str">
        <f t="shared" si="74"/>
        <v/>
      </c>
      <c r="F161" s="317" t="str">
        <f t="shared" si="74"/>
        <v/>
      </c>
      <c r="G161" s="317" t="str">
        <f t="shared" si="74"/>
        <v/>
      </c>
      <c r="H161" s="317" t="str">
        <f t="shared" si="74"/>
        <v/>
      </c>
      <c r="I161" s="317" t="str">
        <f t="shared" si="74"/>
        <v/>
      </c>
      <c r="J161" s="317" t="str">
        <f t="shared" si="74"/>
        <v/>
      </c>
      <c r="K161" s="317" t="str">
        <f t="shared" si="74"/>
        <v/>
      </c>
      <c r="L161" s="317" t="str">
        <f t="shared" si="74"/>
        <v/>
      </c>
      <c r="M161" s="318" t="str">
        <f t="shared" si="74"/>
        <v/>
      </c>
    </row>
    <row r="162" spans="1:13" s="13" customFormat="1" ht="10.5">
      <c r="A162" s="302"/>
      <c r="B162" s="301"/>
      <c r="C162" s="314"/>
      <c r="D162" s="143"/>
      <c r="E162" s="143"/>
      <c r="F162" s="143"/>
      <c r="G162" s="143"/>
      <c r="H162" s="143"/>
      <c r="I162" s="143"/>
      <c r="J162" s="143"/>
      <c r="K162" s="143"/>
      <c r="L162" s="143"/>
      <c r="M162" s="144"/>
    </row>
    <row r="163" spans="1:13" s="13" customFormat="1" ht="10.5">
      <c r="A163" s="302" t="s">
        <v>320</v>
      </c>
      <c r="B163" s="301"/>
      <c r="C163" s="439">
        <f>SUM(D163:M163)</f>
        <v>0</v>
      </c>
      <c r="D163" s="436"/>
      <c r="E163" s="436"/>
      <c r="F163" s="436"/>
      <c r="G163" s="436"/>
      <c r="H163" s="436"/>
      <c r="I163" s="436"/>
      <c r="J163" s="436"/>
      <c r="K163" s="436"/>
      <c r="L163" s="436"/>
      <c r="M163" s="437"/>
    </row>
    <row r="164" spans="1:13" s="13" customFormat="1" ht="10.5">
      <c r="A164" s="302" t="s">
        <v>321</v>
      </c>
      <c r="B164" s="301"/>
      <c r="C164" s="439">
        <f>SUM(D164:M164)</f>
        <v>0</v>
      </c>
      <c r="D164" s="436"/>
      <c r="E164" s="436"/>
      <c r="F164" s="436"/>
      <c r="G164" s="436"/>
      <c r="H164" s="436"/>
      <c r="I164" s="436"/>
      <c r="J164" s="436"/>
      <c r="K164" s="436"/>
      <c r="L164" s="436"/>
      <c r="M164" s="437"/>
    </row>
    <row r="165" spans="1:13" s="13" customFormat="1" ht="10.5">
      <c r="A165" s="302" t="s">
        <v>322</v>
      </c>
      <c r="B165" s="301"/>
      <c r="C165" s="439">
        <f>SUM(D165:M165)</f>
        <v>0</v>
      </c>
      <c r="D165" s="436"/>
      <c r="E165" s="436"/>
      <c r="F165" s="436"/>
      <c r="G165" s="436"/>
      <c r="H165" s="436"/>
      <c r="I165" s="436"/>
      <c r="J165" s="436"/>
      <c r="K165" s="436"/>
      <c r="L165" s="436"/>
      <c r="M165" s="437"/>
    </row>
    <row r="166" spans="1:13" s="13" customFormat="1" ht="10.5">
      <c r="A166" s="302" t="s">
        <v>323</v>
      </c>
      <c r="B166" s="301"/>
      <c r="C166" s="439">
        <f t="shared" ref="C166:M166" si="75">SUM(C163:C165)</f>
        <v>0</v>
      </c>
      <c r="D166" s="560">
        <f t="shared" si="75"/>
        <v>0</v>
      </c>
      <c r="E166" s="560">
        <f t="shared" si="75"/>
        <v>0</v>
      </c>
      <c r="F166" s="560">
        <f t="shared" si="75"/>
        <v>0</v>
      </c>
      <c r="G166" s="560">
        <f t="shared" si="75"/>
        <v>0</v>
      </c>
      <c r="H166" s="560">
        <f t="shared" si="75"/>
        <v>0</v>
      </c>
      <c r="I166" s="560">
        <f t="shared" si="75"/>
        <v>0</v>
      </c>
      <c r="J166" s="560">
        <f t="shared" si="75"/>
        <v>0</v>
      </c>
      <c r="K166" s="560">
        <f t="shared" si="75"/>
        <v>0</v>
      </c>
      <c r="L166" s="561">
        <f t="shared" si="75"/>
        <v>0</v>
      </c>
      <c r="M166" s="562">
        <f t="shared" si="75"/>
        <v>0</v>
      </c>
    </row>
    <row r="167" spans="1:13" s="13" customFormat="1" ht="10.5">
      <c r="A167" s="302" t="s">
        <v>324</v>
      </c>
      <c r="B167" s="301"/>
      <c r="C167" s="305" t="str">
        <f>IF(ISERROR(+C166/C160),"", +C166/C160)</f>
        <v/>
      </c>
      <c r="D167" s="319" t="str">
        <f t="shared" ref="D167:M167" si="76">IF(ISERROR(+D166/D160),"", +D166/D160)</f>
        <v/>
      </c>
      <c r="E167" s="319" t="str">
        <f t="shared" si="76"/>
        <v/>
      </c>
      <c r="F167" s="319" t="str">
        <f t="shared" si="76"/>
        <v/>
      </c>
      <c r="G167" s="319" t="str">
        <f t="shared" si="76"/>
        <v/>
      </c>
      <c r="H167" s="319" t="str">
        <f t="shared" si="76"/>
        <v/>
      </c>
      <c r="I167" s="319" t="str">
        <f t="shared" si="76"/>
        <v/>
      </c>
      <c r="J167" s="319" t="str">
        <f t="shared" si="76"/>
        <v/>
      </c>
      <c r="K167" s="319" t="str">
        <f t="shared" si="76"/>
        <v/>
      </c>
      <c r="L167" s="319" t="str">
        <f t="shared" si="76"/>
        <v/>
      </c>
      <c r="M167" s="320" t="str">
        <f t="shared" si="76"/>
        <v/>
      </c>
    </row>
    <row r="168" spans="1:13" s="13" customFormat="1" ht="10.5">
      <c r="A168" s="302" t="s">
        <v>325</v>
      </c>
      <c r="B168" s="301"/>
      <c r="C168" s="306">
        <f>SUM(D168:M168)</f>
        <v>0</v>
      </c>
      <c r="D168" s="317" t="str">
        <f t="shared" ref="D168:M168" si="77">IF(ISERROR(+D163*D161*0.5),"",ROUND((+D163*D161*0.5),2))</f>
        <v/>
      </c>
      <c r="E168" s="317" t="str">
        <f t="shared" si="77"/>
        <v/>
      </c>
      <c r="F168" s="317" t="str">
        <f t="shared" si="77"/>
        <v/>
      </c>
      <c r="G168" s="317" t="str">
        <f t="shared" si="77"/>
        <v/>
      </c>
      <c r="H168" s="317" t="str">
        <f t="shared" si="77"/>
        <v/>
      </c>
      <c r="I168" s="317" t="str">
        <f t="shared" si="77"/>
        <v/>
      </c>
      <c r="J168" s="317" t="str">
        <f t="shared" si="77"/>
        <v/>
      </c>
      <c r="K168" s="317" t="str">
        <f t="shared" si="77"/>
        <v/>
      </c>
      <c r="L168" s="317" t="str">
        <f t="shared" si="77"/>
        <v/>
      </c>
      <c r="M168" s="318" t="str">
        <f t="shared" si="77"/>
        <v/>
      </c>
    </row>
    <row r="169" spans="1:13" s="13" customFormat="1" ht="10.5">
      <c r="A169" s="302" t="s">
        <v>326</v>
      </c>
      <c r="B169" s="301"/>
      <c r="C169" s="306">
        <f>SUM(D169:M169)</f>
        <v>0</v>
      </c>
      <c r="D169" s="317" t="str">
        <f>IF(ISERROR(+D164*D161*0.65),"",ROUND((+D164*D161*0.65),2))</f>
        <v/>
      </c>
      <c r="E169" s="317" t="str">
        <f t="shared" ref="E169:M169" si="78">IF(ISERROR(+E164*E161*0.65),"",ROUND((+E164*E161*0.65),2))</f>
        <v/>
      </c>
      <c r="F169" s="317" t="str">
        <f t="shared" si="78"/>
        <v/>
      </c>
      <c r="G169" s="317" t="str">
        <f t="shared" si="78"/>
        <v/>
      </c>
      <c r="H169" s="317" t="str">
        <f t="shared" si="78"/>
        <v/>
      </c>
      <c r="I169" s="317" t="str">
        <f t="shared" si="78"/>
        <v/>
      </c>
      <c r="J169" s="317" t="str">
        <f t="shared" si="78"/>
        <v/>
      </c>
      <c r="K169" s="317" t="str">
        <f t="shared" si="78"/>
        <v/>
      </c>
      <c r="L169" s="317" t="str">
        <f t="shared" si="78"/>
        <v/>
      </c>
      <c r="M169" s="318" t="str">
        <f t="shared" si="78"/>
        <v/>
      </c>
    </row>
    <row r="170" spans="1:13" s="13" customFormat="1" ht="10.5">
      <c r="A170" s="302" t="s">
        <v>327</v>
      </c>
      <c r="B170" s="307"/>
      <c r="C170" s="559">
        <f>SUM(D170:M170)</f>
        <v>0</v>
      </c>
      <c r="D170" s="564" t="str">
        <f t="shared" ref="D170:M170" si="79">IF(ISERROR(+D165*D161*0.9),"",ROUND((+D165*D161*0.9),2))</f>
        <v/>
      </c>
      <c r="E170" s="564" t="str">
        <f t="shared" si="79"/>
        <v/>
      </c>
      <c r="F170" s="564" t="str">
        <f t="shared" si="79"/>
        <v/>
      </c>
      <c r="G170" s="564" t="str">
        <f t="shared" si="79"/>
        <v/>
      </c>
      <c r="H170" s="564" t="str">
        <f t="shared" si="79"/>
        <v/>
      </c>
      <c r="I170" s="564" t="str">
        <f t="shared" si="79"/>
        <v/>
      </c>
      <c r="J170" s="564" t="str">
        <f t="shared" si="79"/>
        <v/>
      </c>
      <c r="K170" s="564" t="str">
        <f t="shared" si="79"/>
        <v/>
      </c>
      <c r="L170" s="564" t="str">
        <f t="shared" si="79"/>
        <v/>
      </c>
      <c r="M170" s="564" t="str">
        <f t="shared" si="79"/>
        <v/>
      </c>
    </row>
    <row r="171" spans="1:13" s="15" customFormat="1" ht="13" thickBot="1">
      <c r="A171" s="308" t="s">
        <v>328</v>
      </c>
      <c r="B171" s="309"/>
      <c r="C171" s="565">
        <f>SUM(C168:C170)</f>
        <v>0</v>
      </c>
      <c r="D171" s="567">
        <f t="shared" ref="D171:M171" si="80">SUM(D168:D170)</f>
        <v>0</v>
      </c>
      <c r="E171" s="567">
        <f t="shared" si="80"/>
        <v>0</v>
      </c>
      <c r="F171" s="567">
        <f t="shared" si="80"/>
        <v>0</v>
      </c>
      <c r="G171" s="567">
        <f t="shared" si="80"/>
        <v>0</v>
      </c>
      <c r="H171" s="567">
        <f t="shared" si="80"/>
        <v>0</v>
      </c>
      <c r="I171" s="567">
        <f t="shared" si="80"/>
        <v>0</v>
      </c>
      <c r="J171" s="567">
        <f t="shared" si="80"/>
        <v>0</v>
      </c>
      <c r="K171" s="567">
        <f t="shared" si="80"/>
        <v>0</v>
      </c>
      <c r="L171" s="567">
        <f t="shared" si="80"/>
        <v>0</v>
      </c>
      <c r="M171" s="568">
        <f t="shared" si="80"/>
        <v>0</v>
      </c>
    </row>
    <row r="172" spans="1:13" s="15" customFormat="1" ht="13" thickTop="1">
      <c r="A172" s="290" t="s">
        <v>311</v>
      </c>
      <c r="B172" s="799" t="str">
        <f>'Budget Summ Amt'!N8</f>
        <v xml:space="preserve">PROGRAM NAME </v>
      </c>
      <c r="C172" s="310"/>
      <c r="D172" s="277"/>
      <c r="E172" s="292" t="s">
        <v>312</v>
      </c>
      <c r="F172" s="293"/>
      <c r="G172" s="800" t="str">
        <f>'Budget Summ Amt'!N9</f>
        <v>FUNDING SOURCE 10</v>
      </c>
      <c r="H172" s="277"/>
      <c r="I172" s="277"/>
      <c r="J172" s="277"/>
      <c r="K172" s="277"/>
      <c r="L172" s="277"/>
      <c r="M172" s="280"/>
    </row>
    <row r="173" spans="1:13" s="15" customFormat="1" ht="13.5" customHeight="1">
      <c r="A173" s="295" t="s">
        <v>313</v>
      </c>
      <c r="B173" s="296"/>
      <c r="C173" s="311">
        <f>SUM(D173:M173)</f>
        <v>0</v>
      </c>
      <c r="D173" s="281"/>
      <c r="E173" s="90"/>
      <c r="F173" s="90"/>
      <c r="G173" s="90"/>
      <c r="H173" s="90"/>
      <c r="I173" s="90"/>
      <c r="J173" s="90"/>
      <c r="K173" s="90"/>
      <c r="L173" s="90"/>
      <c r="M173" s="91"/>
    </row>
    <row r="174" spans="1:13" s="15" customFormat="1">
      <c r="A174" s="295" t="s">
        <v>314</v>
      </c>
      <c r="B174" s="296"/>
      <c r="C174" s="312">
        <f>SUM(D174:M174)</f>
        <v>0</v>
      </c>
      <c r="D174" s="282"/>
      <c r="E174" s="88"/>
      <c r="F174" s="88"/>
      <c r="G174" s="88"/>
      <c r="H174" s="88"/>
      <c r="I174" s="88"/>
      <c r="J174" s="88"/>
      <c r="K174" s="88"/>
      <c r="L174" s="88"/>
      <c r="M174" s="89"/>
    </row>
    <row r="175" spans="1:13" s="15" customFormat="1">
      <c r="A175" s="295" t="s">
        <v>315</v>
      </c>
      <c r="B175" s="296"/>
      <c r="C175" s="313">
        <f>+C173-C174</f>
        <v>0</v>
      </c>
      <c r="D175" s="315">
        <f t="shared" ref="D175:M175" si="81">+D173-D174</f>
        <v>0</v>
      </c>
      <c r="E175" s="315">
        <f t="shared" si="81"/>
        <v>0</v>
      </c>
      <c r="F175" s="315">
        <f t="shared" si="81"/>
        <v>0</v>
      </c>
      <c r="G175" s="315">
        <f t="shared" si="81"/>
        <v>0</v>
      </c>
      <c r="H175" s="315">
        <f t="shared" si="81"/>
        <v>0</v>
      </c>
      <c r="I175" s="315">
        <f t="shared" si="81"/>
        <v>0</v>
      </c>
      <c r="J175" s="315">
        <f t="shared" si="81"/>
        <v>0</v>
      </c>
      <c r="K175" s="315">
        <f t="shared" si="81"/>
        <v>0</v>
      </c>
      <c r="L175" s="315">
        <f t="shared" si="81"/>
        <v>0</v>
      </c>
      <c r="M175" s="316">
        <f t="shared" si="81"/>
        <v>0</v>
      </c>
    </row>
    <row r="176" spans="1:13" s="13" customFormat="1" ht="10.5">
      <c r="A176" s="300" t="s">
        <v>316</v>
      </c>
      <c r="B176" s="301"/>
      <c r="C176" s="439">
        <f>SUM(D176:M176)</f>
        <v>0</v>
      </c>
      <c r="D176" s="436"/>
      <c r="E176" s="436"/>
      <c r="F176" s="436"/>
      <c r="G176" s="436"/>
      <c r="H176" s="436"/>
      <c r="I176" s="436"/>
      <c r="J176" s="436"/>
      <c r="K176" s="436"/>
      <c r="L176" s="436"/>
      <c r="M176" s="437"/>
    </row>
    <row r="177" spans="1:13" s="13" customFormat="1" ht="10.5">
      <c r="A177" s="302" t="s">
        <v>317</v>
      </c>
      <c r="B177" s="301"/>
      <c r="C177" s="314"/>
      <c r="D177" s="317" t="str">
        <f t="shared" ref="D177:M177" si="82">IF(ISERROR(+D173/D176),"",+D173/D176)</f>
        <v/>
      </c>
      <c r="E177" s="317" t="str">
        <f t="shared" si="82"/>
        <v/>
      </c>
      <c r="F177" s="317" t="str">
        <f t="shared" si="82"/>
        <v/>
      </c>
      <c r="G177" s="317" t="str">
        <f t="shared" si="82"/>
        <v/>
      </c>
      <c r="H177" s="317" t="str">
        <f t="shared" si="82"/>
        <v/>
      </c>
      <c r="I177" s="317" t="str">
        <f t="shared" si="82"/>
        <v/>
      </c>
      <c r="J177" s="317" t="str">
        <f t="shared" si="82"/>
        <v/>
      </c>
      <c r="K177" s="317" t="str">
        <f t="shared" si="82"/>
        <v/>
      </c>
      <c r="L177" s="317" t="str">
        <f t="shared" si="82"/>
        <v/>
      </c>
      <c r="M177" s="318" t="str">
        <f t="shared" si="82"/>
        <v/>
      </c>
    </row>
    <row r="178" spans="1:13" s="13" customFormat="1" ht="10.5">
      <c r="A178" s="302" t="s">
        <v>318</v>
      </c>
      <c r="B178" s="301"/>
      <c r="C178" s="439">
        <f>SUM(D178:M178)</f>
        <v>0</v>
      </c>
      <c r="D178" s="436"/>
      <c r="E178" s="436"/>
      <c r="F178" s="436"/>
      <c r="G178" s="436"/>
      <c r="H178" s="436"/>
      <c r="I178" s="436"/>
      <c r="J178" s="436"/>
      <c r="K178" s="436"/>
      <c r="L178" s="436"/>
      <c r="M178" s="437"/>
    </row>
    <row r="179" spans="1:13" s="13" customFormat="1" ht="10.5">
      <c r="A179" s="302" t="s">
        <v>319</v>
      </c>
      <c r="B179" s="301"/>
      <c r="C179" s="314"/>
      <c r="D179" s="317" t="str">
        <f t="shared" ref="D179:M179" si="83">IF(ISERROR(+D173/D178),"",+D173/D178)</f>
        <v/>
      </c>
      <c r="E179" s="317" t="str">
        <f t="shared" si="83"/>
        <v/>
      </c>
      <c r="F179" s="317" t="str">
        <f t="shared" si="83"/>
        <v/>
      </c>
      <c r="G179" s="317" t="str">
        <f t="shared" si="83"/>
        <v/>
      </c>
      <c r="H179" s="317" t="str">
        <f t="shared" si="83"/>
        <v/>
      </c>
      <c r="I179" s="317" t="str">
        <f t="shared" si="83"/>
        <v/>
      </c>
      <c r="J179" s="317" t="str">
        <f t="shared" si="83"/>
        <v/>
      </c>
      <c r="K179" s="317" t="str">
        <f t="shared" si="83"/>
        <v/>
      </c>
      <c r="L179" s="317" t="str">
        <f t="shared" si="83"/>
        <v/>
      </c>
      <c r="M179" s="318" t="str">
        <f t="shared" si="83"/>
        <v/>
      </c>
    </row>
    <row r="180" spans="1:13" s="13" customFormat="1" ht="10.5">
      <c r="A180" s="302"/>
      <c r="B180" s="301"/>
      <c r="C180" s="314"/>
      <c r="D180" s="143"/>
      <c r="E180" s="143"/>
      <c r="F180" s="143"/>
      <c r="G180" s="143"/>
      <c r="H180" s="143"/>
      <c r="I180" s="143"/>
      <c r="J180" s="143"/>
      <c r="K180" s="143"/>
      <c r="L180" s="143"/>
      <c r="M180" s="144"/>
    </row>
    <row r="181" spans="1:13" s="13" customFormat="1" ht="10.5">
      <c r="A181" s="302" t="s">
        <v>320</v>
      </c>
      <c r="B181" s="301"/>
      <c r="C181" s="439">
        <f>SUM(D181:M181)</f>
        <v>0</v>
      </c>
      <c r="D181" s="436"/>
      <c r="E181" s="436"/>
      <c r="F181" s="436"/>
      <c r="G181" s="436"/>
      <c r="H181" s="436"/>
      <c r="I181" s="436"/>
      <c r="J181" s="436"/>
      <c r="K181" s="436"/>
      <c r="L181" s="436"/>
      <c r="M181" s="437"/>
    </row>
    <row r="182" spans="1:13" s="13" customFormat="1" ht="10.5">
      <c r="A182" s="302" t="s">
        <v>321</v>
      </c>
      <c r="B182" s="301"/>
      <c r="C182" s="439">
        <f>SUM(D182:M182)</f>
        <v>0</v>
      </c>
      <c r="D182" s="436"/>
      <c r="E182" s="436"/>
      <c r="F182" s="436"/>
      <c r="G182" s="436"/>
      <c r="H182" s="436"/>
      <c r="I182" s="436"/>
      <c r="J182" s="436"/>
      <c r="K182" s="436"/>
      <c r="L182" s="436"/>
      <c r="M182" s="437"/>
    </row>
    <row r="183" spans="1:13" s="13" customFormat="1" ht="10.5">
      <c r="A183" s="302" t="s">
        <v>322</v>
      </c>
      <c r="B183" s="301"/>
      <c r="C183" s="439">
        <f>SUM(D183:M183)</f>
        <v>0</v>
      </c>
      <c r="D183" s="436"/>
      <c r="E183" s="436"/>
      <c r="F183" s="436"/>
      <c r="G183" s="436"/>
      <c r="H183" s="436"/>
      <c r="I183" s="436"/>
      <c r="J183" s="436"/>
      <c r="K183" s="436"/>
      <c r="L183" s="436"/>
      <c r="M183" s="437"/>
    </row>
    <row r="184" spans="1:13" s="13" customFormat="1" ht="10.5">
      <c r="A184" s="302" t="s">
        <v>323</v>
      </c>
      <c r="B184" s="301"/>
      <c r="C184" s="439">
        <f t="shared" ref="C184:M184" si="84">SUM(C181:C183)</f>
        <v>0</v>
      </c>
      <c r="D184" s="560">
        <f t="shared" si="84"/>
        <v>0</v>
      </c>
      <c r="E184" s="560">
        <f t="shared" si="84"/>
        <v>0</v>
      </c>
      <c r="F184" s="560">
        <f t="shared" si="84"/>
        <v>0</v>
      </c>
      <c r="G184" s="560">
        <f t="shared" si="84"/>
        <v>0</v>
      </c>
      <c r="H184" s="560">
        <f t="shared" si="84"/>
        <v>0</v>
      </c>
      <c r="I184" s="560">
        <f t="shared" si="84"/>
        <v>0</v>
      </c>
      <c r="J184" s="560">
        <f t="shared" si="84"/>
        <v>0</v>
      </c>
      <c r="K184" s="560">
        <f t="shared" si="84"/>
        <v>0</v>
      </c>
      <c r="L184" s="561">
        <f t="shared" si="84"/>
        <v>0</v>
      </c>
      <c r="M184" s="562">
        <f t="shared" si="84"/>
        <v>0</v>
      </c>
    </row>
    <row r="185" spans="1:13" s="13" customFormat="1" ht="10.5">
      <c r="A185" s="302" t="s">
        <v>324</v>
      </c>
      <c r="B185" s="301"/>
      <c r="C185" s="305" t="str">
        <f>IF(ISERROR(+C184/C178),"", +C184/C178)</f>
        <v/>
      </c>
      <c r="D185" s="319" t="str">
        <f t="shared" ref="D185:M185" si="85">IF(ISERROR(+D184/D178),"", +D184/D178)</f>
        <v/>
      </c>
      <c r="E185" s="319" t="str">
        <f t="shared" si="85"/>
        <v/>
      </c>
      <c r="F185" s="319" t="str">
        <f t="shared" si="85"/>
        <v/>
      </c>
      <c r="G185" s="319" t="str">
        <f t="shared" si="85"/>
        <v/>
      </c>
      <c r="H185" s="319" t="str">
        <f t="shared" si="85"/>
        <v/>
      </c>
      <c r="I185" s="319" t="str">
        <f t="shared" si="85"/>
        <v/>
      </c>
      <c r="J185" s="319" t="str">
        <f t="shared" si="85"/>
        <v/>
      </c>
      <c r="K185" s="319" t="str">
        <f t="shared" si="85"/>
        <v/>
      </c>
      <c r="L185" s="319" t="str">
        <f t="shared" si="85"/>
        <v/>
      </c>
      <c r="M185" s="320" t="str">
        <f t="shared" si="85"/>
        <v/>
      </c>
    </row>
    <row r="186" spans="1:13" s="13" customFormat="1" ht="10.5">
      <c r="A186" s="302" t="s">
        <v>325</v>
      </c>
      <c r="B186" s="301"/>
      <c r="C186" s="306">
        <f>SUM(D186:M186)</f>
        <v>0</v>
      </c>
      <c r="D186" s="317" t="str">
        <f t="shared" ref="D186:M186" si="86">IF(ISERROR(+D181*D179*0.5),"",ROUND((+D181*D179*0.5),2))</f>
        <v/>
      </c>
      <c r="E186" s="317" t="str">
        <f t="shared" si="86"/>
        <v/>
      </c>
      <c r="F186" s="317" t="str">
        <f t="shared" si="86"/>
        <v/>
      </c>
      <c r="G186" s="317" t="str">
        <f t="shared" si="86"/>
        <v/>
      </c>
      <c r="H186" s="317" t="str">
        <f t="shared" si="86"/>
        <v/>
      </c>
      <c r="I186" s="317" t="str">
        <f t="shared" si="86"/>
        <v/>
      </c>
      <c r="J186" s="317" t="str">
        <f t="shared" si="86"/>
        <v/>
      </c>
      <c r="K186" s="317" t="str">
        <f t="shared" si="86"/>
        <v/>
      </c>
      <c r="L186" s="317" t="str">
        <f t="shared" si="86"/>
        <v/>
      </c>
      <c r="M186" s="318" t="str">
        <f t="shared" si="86"/>
        <v/>
      </c>
    </row>
    <row r="187" spans="1:13" s="13" customFormat="1" ht="10.5">
      <c r="A187" s="302" t="s">
        <v>326</v>
      </c>
      <c r="B187" s="301"/>
      <c r="C187" s="306">
        <f>SUM(D187:M187)</f>
        <v>0</v>
      </c>
      <c r="D187" s="317" t="str">
        <f>IF(ISERROR(+D182*D179*0.65),"",ROUND((+D182*D179*0.65),2))</f>
        <v/>
      </c>
      <c r="E187" s="317" t="str">
        <f t="shared" ref="E187:M187" si="87">IF(ISERROR(+E182*E179*0.65),"",ROUND((+E182*E179*0.65),2))</f>
        <v/>
      </c>
      <c r="F187" s="317" t="str">
        <f t="shared" si="87"/>
        <v/>
      </c>
      <c r="G187" s="317" t="str">
        <f t="shared" si="87"/>
        <v/>
      </c>
      <c r="H187" s="317" t="str">
        <f t="shared" si="87"/>
        <v/>
      </c>
      <c r="I187" s="317" t="str">
        <f t="shared" si="87"/>
        <v/>
      </c>
      <c r="J187" s="317" t="str">
        <f t="shared" si="87"/>
        <v/>
      </c>
      <c r="K187" s="317" t="str">
        <f t="shared" si="87"/>
        <v/>
      </c>
      <c r="L187" s="317" t="str">
        <f t="shared" si="87"/>
        <v/>
      </c>
      <c r="M187" s="318" t="str">
        <f t="shared" si="87"/>
        <v/>
      </c>
    </row>
    <row r="188" spans="1:13" s="13" customFormat="1" ht="10.5">
      <c r="A188" s="302" t="s">
        <v>327</v>
      </c>
      <c r="B188" s="307"/>
      <c r="C188" s="559">
        <f>SUM(D188:M188)</f>
        <v>0</v>
      </c>
      <c r="D188" s="564" t="str">
        <f t="shared" ref="D188:M188" si="88">IF(ISERROR(+D183*D179*0.9),"",ROUND((+D183*D179*0.9),2))</f>
        <v/>
      </c>
      <c r="E188" s="564" t="str">
        <f t="shared" si="88"/>
        <v/>
      </c>
      <c r="F188" s="564" t="str">
        <f t="shared" si="88"/>
        <v/>
      </c>
      <c r="G188" s="564" t="str">
        <f t="shared" si="88"/>
        <v/>
      </c>
      <c r="H188" s="564" t="str">
        <f t="shared" si="88"/>
        <v/>
      </c>
      <c r="I188" s="564" t="str">
        <f t="shared" si="88"/>
        <v/>
      </c>
      <c r="J188" s="564" t="str">
        <f t="shared" si="88"/>
        <v/>
      </c>
      <c r="K188" s="564" t="str">
        <f t="shared" si="88"/>
        <v/>
      </c>
      <c r="L188" s="564" t="str">
        <f t="shared" si="88"/>
        <v/>
      </c>
      <c r="M188" s="564" t="str">
        <f t="shared" si="88"/>
        <v/>
      </c>
    </row>
    <row r="189" spans="1:13" s="15" customFormat="1" ht="13" thickBot="1">
      <c r="A189" s="308" t="s">
        <v>328</v>
      </c>
      <c r="B189" s="309"/>
      <c r="C189" s="565">
        <f>SUM(C186:C188)</f>
        <v>0</v>
      </c>
      <c r="D189" s="567">
        <f t="shared" ref="D189:M189" si="89">SUM(D186:D188)</f>
        <v>0</v>
      </c>
      <c r="E189" s="567">
        <f t="shared" si="89"/>
        <v>0</v>
      </c>
      <c r="F189" s="567">
        <f t="shared" si="89"/>
        <v>0</v>
      </c>
      <c r="G189" s="567">
        <f t="shared" si="89"/>
        <v>0</v>
      </c>
      <c r="H189" s="567">
        <f t="shared" si="89"/>
        <v>0</v>
      </c>
      <c r="I189" s="567">
        <f t="shared" si="89"/>
        <v>0</v>
      </c>
      <c r="J189" s="567">
        <f t="shared" si="89"/>
        <v>0</v>
      </c>
      <c r="K189" s="567">
        <f t="shared" si="89"/>
        <v>0</v>
      </c>
      <c r="L189" s="567">
        <f t="shared" si="89"/>
        <v>0</v>
      </c>
      <c r="M189" s="568">
        <f t="shared" si="89"/>
        <v>0</v>
      </c>
    </row>
    <row r="190" spans="1:13" s="15" customFormat="1" ht="13" thickTop="1">
      <c r="A190" s="290" t="s">
        <v>311</v>
      </c>
      <c r="B190" s="799" t="str">
        <f>'Budget Summ Amt'!O8</f>
        <v xml:space="preserve">PROGRAM NAME </v>
      </c>
      <c r="C190" s="310"/>
      <c r="D190" s="277"/>
      <c r="E190" s="292" t="s">
        <v>312</v>
      </c>
      <c r="F190" s="293"/>
      <c r="G190" s="800" t="str">
        <f>'Budget Summ Amt'!O9</f>
        <v>FUNDING SOURCE 11</v>
      </c>
      <c r="H190" s="277"/>
      <c r="I190" s="277"/>
      <c r="J190" s="277"/>
      <c r="K190" s="277"/>
      <c r="L190" s="277"/>
      <c r="M190" s="280"/>
    </row>
    <row r="191" spans="1:13" s="15" customFormat="1" ht="13.5" customHeight="1">
      <c r="A191" s="295" t="s">
        <v>313</v>
      </c>
      <c r="B191" s="296"/>
      <c r="C191" s="311">
        <f>SUM(D191:M191)</f>
        <v>0</v>
      </c>
      <c r="D191" s="281"/>
      <c r="E191" s="90"/>
      <c r="F191" s="90"/>
      <c r="G191" s="90"/>
      <c r="H191" s="90"/>
      <c r="I191" s="90"/>
      <c r="J191" s="90"/>
      <c r="K191" s="90"/>
      <c r="L191" s="90"/>
      <c r="M191" s="91"/>
    </row>
    <row r="192" spans="1:13" s="15" customFormat="1">
      <c r="A192" s="295" t="s">
        <v>314</v>
      </c>
      <c r="B192" s="296"/>
      <c r="C192" s="312">
        <f>SUM(D192:M192)</f>
        <v>0</v>
      </c>
      <c r="D192" s="282"/>
      <c r="E192" s="88"/>
      <c r="F192" s="88"/>
      <c r="G192" s="88"/>
      <c r="H192" s="88"/>
      <c r="I192" s="88"/>
      <c r="J192" s="88"/>
      <c r="K192" s="88"/>
      <c r="L192" s="88"/>
      <c r="M192" s="89"/>
    </row>
    <row r="193" spans="1:13" s="15" customFormat="1">
      <c r="A193" s="295" t="s">
        <v>315</v>
      </c>
      <c r="B193" s="296"/>
      <c r="C193" s="313">
        <f>+C191-C192</f>
        <v>0</v>
      </c>
      <c r="D193" s="315">
        <f t="shared" ref="D193:M193" si="90">+D191-D192</f>
        <v>0</v>
      </c>
      <c r="E193" s="315">
        <f t="shared" si="90"/>
        <v>0</v>
      </c>
      <c r="F193" s="315">
        <f t="shared" si="90"/>
        <v>0</v>
      </c>
      <c r="G193" s="315">
        <f t="shared" si="90"/>
        <v>0</v>
      </c>
      <c r="H193" s="315">
        <f t="shared" si="90"/>
        <v>0</v>
      </c>
      <c r="I193" s="315">
        <f t="shared" si="90"/>
        <v>0</v>
      </c>
      <c r="J193" s="315">
        <f t="shared" si="90"/>
        <v>0</v>
      </c>
      <c r="K193" s="315">
        <f t="shared" si="90"/>
        <v>0</v>
      </c>
      <c r="L193" s="315">
        <f t="shared" si="90"/>
        <v>0</v>
      </c>
      <c r="M193" s="316">
        <f t="shared" si="90"/>
        <v>0</v>
      </c>
    </row>
    <row r="194" spans="1:13" s="13" customFormat="1" ht="10.5">
      <c r="A194" s="300" t="s">
        <v>316</v>
      </c>
      <c r="B194" s="301"/>
      <c r="C194" s="439">
        <f>SUM(D194:M194)</f>
        <v>0</v>
      </c>
      <c r="D194" s="436"/>
      <c r="E194" s="436"/>
      <c r="F194" s="436"/>
      <c r="G194" s="436"/>
      <c r="H194" s="436"/>
      <c r="I194" s="436"/>
      <c r="J194" s="436"/>
      <c r="K194" s="436"/>
      <c r="L194" s="436"/>
      <c r="M194" s="437"/>
    </row>
    <row r="195" spans="1:13" s="13" customFormat="1" ht="10.5">
      <c r="A195" s="302" t="s">
        <v>317</v>
      </c>
      <c r="B195" s="301"/>
      <c r="C195" s="314"/>
      <c r="D195" s="317" t="str">
        <f t="shared" ref="D195:M195" si="91">IF(ISERROR(+D191/D194),"",+D191/D194)</f>
        <v/>
      </c>
      <c r="E195" s="317" t="str">
        <f t="shared" si="91"/>
        <v/>
      </c>
      <c r="F195" s="317" t="str">
        <f t="shared" si="91"/>
        <v/>
      </c>
      <c r="G195" s="317" t="str">
        <f t="shared" si="91"/>
        <v/>
      </c>
      <c r="H195" s="317" t="str">
        <f t="shared" si="91"/>
        <v/>
      </c>
      <c r="I195" s="317" t="str">
        <f t="shared" si="91"/>
        <v/>
      </c>
      <c r="J195" s="317" t="str">
        <f t="shared" si="91"/>
        <v/>
      </c>
      <c r="K195" s="317" t="str">
        <f t="shared" si="91"/>
        <v/>
      </c>
      <c r="L195" s="317" t="str">
        <f t="shared" si="91"/>
        <v/>
      </c>
      <c r="M195" s="318" t="str">
        <f t="shared" si="91"/>
        <v/>
      </c>
    </row>
    <row r="196" spans="1:13" s="13" customFormat="1" ht="10.5">
      <c r="A196" s="302" t="s">
        <v>318</v>
      </c>
      <c r="B196" s="301"/>
      <c r="C196" s="439">
        <f>SUM(D196:M196)</f>
        <v>0</v>
      </c>
      <c r="D196" s="436"/>
      <c r="E196" s="436"/>
      <c r="F196" s="436"/>
      <c r="G196" s="436"/>
      <c r="H196" s="436"/>
      <c r="I196" s="436"/>
      <c r="J196" s="436"/>
      <c r="K196" s="436"/>
      <c r="L196" s="436"/>
      <c r="M196" s="437"/>
    </row>
    <row r="197" spans="1:13" s="13" customFormat="1" ht="10.5">
      <c r="A197" s="302" t="s">
        <v>319</v>
      </c>
      <c r="B197" s="301"/>
      <c r="C197" s="314"/>
      <c r="D197" s="317" t="str">
        <f t="shared" ref="D197:M197" si="92">IF(ISERROR(+D191/D196),"",+D191/D196)</f>
        <v/>
      </c>
      <c r="E197" s="317" t="str">
        <f t="shared" si="92"/>
        <v/>
      </c>
      <c r="F197" s="317" t="str">
        <f t="shared" si="92"/>
        <v/>
      </c>
      <c r="G197" s="317" t="str">
        <f t="shared" si="92"/>
        <v/>
      </c>
      <c r="H197" s="317" t="str">
        <f t="shared" si="92"/>
        <v/>
      </c>
      <c r="I197" s="317" t="str">
        <f t="shared" si="92"/>
        <v/>
      </c>
      <c r="J197" s="317" t="str">
        <f t="shared" si="92"/>
        <v/>
      </c>
      <c r="K197" s="317" t="str">
        <f t="shared" si="92"/>
        <v/>
      </c>
      <c r="L197" s="317" t="str">
        <f t="shared" si="92"/>
        <v/>
      </c>
      <c r="M197" s="318" t="str">
        <f t="shared" si="92"/>
        <v/>
      </c>
    </row>
    <row r="198" spans="1:13" s="13" customFormat="1" ht="10.5">
      <c r="A198" s="302"/>
      <c r="B198" s="301"/>
      <c r="C198" s="314"/>
      <c r="D198" s="143"/>
      <c r="E198" s="143"/>
      <c r="F198" s="143"/>
      <c r="G198" s="143"/>
      <c r="H198" s="143"/>
      <c r="I198" s="143"/>
      <c r="J198" s="143"/>
      <c r="K198" s="143"/>
      <c r="L198" s="143"/>
      <c r="M198" s="144"/>
    </row>
    <row r="199" spans="1:13" s="13" customFormat="1" ht="10.5">
      <c r="A199" s="302" t="s">
        <v>320</v>
      </c>
      <c r="B199" s="301"/>
      <c r="C199" s="439">
        <f>SUM(D199:M199)</f>
        <v>0</v>
      </c>
      <c r="D199" s="436"/>
      <c r="E199" s="436"/>
      <c r="F199" s="436"/>
      <c r="G199" s="436"/>
      <c r="H199" s="436"/>
      <c r="I199" s="436"/>
      <c r="J199" s="436"/>
      <c r="K199" s="436"/>
      <c r="L199" s="436"/>
      <c r="M199" s="437"/>
    </row>
    <row r="200" spans="1:13" s="13" customFormat="1" ht="10.5">
      <c r="A200" s="302" t="s">
        <v>321</v>
      </c>
      <c r="B200" s="301"/>
      <c r="C200" s="439">
        <f>SUM(D200:M200)</f>
        <v>0</v>
      </c>
      <c r="D200" s="436"/>
      <c r="E200" s="436"/>
      <c r="F200" s="436"/>
      <c r="G200" s="436"/>
      <c r="H200" s="436"/>
      <c r="I200" s="436"/>
      <c r="J200" s="436"/>
      <c r="K200" s="436"/>
      <c r="L200" s="436"/>
      <c r="M200" s="437"/>
    </row>
    <row r="201" spans="1:13" s="13" customFormat="1" ht="10.5">
      <c r="A201" s="302" t="s">
        <v>322</v>
      </c>
      <c r="B201" s="301"/>
      <c r="C201" s="439">
        <f>SUM(D201:M201)</f>
        <v>0</v>
      </c>
      <c r="D201" s="436"/>
      <c r="E201" s="436"/>
      <c r="F201" s="436"/>
      <c r="G201" s="436"/>
      <c r="H201" s="436"/>
      <c r="I201" s="436"/>
      <c r="J201" s="436"/>
      <c r="K201" s="436"/>
      <c r="L201" s="436"/>
      <c r="M201" s="437"/>
    </row>
    <row r="202" spans="1:13" s="13" customFormat="1" ht="10.5">
      <c r="A202" s="302" t="s">
        <v>323</v>
      </c>
      <c r="B202" s="301"/>
      <c r="C202" s="439">
        <f t="shared" ref="C202:M202" si="93">SUM(C199:C201)</f>
        <v>0</v>
      </c>
      <c r="D202" s="560">
        <f t="shared" si="93"/>
        <v>0</v>
      </c>
      <c r="E202" s="560">
        <f t="shared" si="93"/>
        <v>0</v>
      </c>
      <c r="F202" s="560">
        <f t="shared" si="93"/>
        <v>0</v>
      </c>
      <c r="G202" s="560">
        <f t="shared" si="93"/>
        <v>0</v>
      </c>
      <c r="H202" s="560">
        <f t="shared" si="93"/>
        <v>0</v>
      </c>
      <c r="I202" s="560">
        <f t="shared" si="93"/>
        <v>0</v>
      </c>
      <c r="J202" s="560">
        <f t="shared" si="93"/>
        <v>0</v>
      </c>
      <c r="K202" s="560">
        <f t="shared" si="93"/>
        <v>0</v>
      </c>
      <c r="L202" s="561">
        <f t="shared" si="93"/>
        <v>0</v>
      </c>
      <c r="M202" s="562">
        <f t="shared" si="93"/>
        <v>0</v>
      </c>
    </row>
    <row r="203" spans="1:13" s="13" customFormat="1" ht="10.5">
      <c r="A203" s="302" t="s">
        <v>324</v>
      </c>
      <c r="B203" s="301"/>
      <c r="C203" s="305" t="str">
        <f>IF(ISERROR(+C202/C196),"", +C202/C196)</f>
        <v/>
      </c>
      <c r="D203" s="319" t="str">
        <f t="shared" ref="D203:M203" si="94">IF(ISERROR(+D202/D196),"", +D202/D196)</f>
        <v/>
      </c>
      <c r="E203" s="319" t="str">
        <f t="shared" si="94"/>
        <v/>
      </c>
      <c r="F203" s="319" t="str">
        <f t="shared" si="94"/>
        <v/>
      </c>
      <c r="G203" s="319" t="str">
        <f t="shared" si="94"/>
        <v/>
      </c>
      <c r="H203" s="319" t="str">
        <f t="shared" si="94"/>
        <v/>
      </c>
      <c r="I203" s="319" t="str">
        <f t="shared" si="94"/>
        <v/>
      </c>
      <c r="J203" s="319" t="str">
        <f t="shared" si="94"/>
        <v/>
      </c>
      <c r="K203" s="319" t="str">
        <f t="shared" si="94"/>
        <v/>
      </c>
      <c r="L203" s="319" t="str">
        <f t="shared" si="94"/>
        <v/>
      </c>
      <c r="M203" s="320" t="str">
        <f t="shared" si="94"/>
        <v/>
      </c>
    </row>
    <row r="204" spans="1:13" s="13" customFormat="1" ht="10.5">
      <c r="A204" s="302" t="s">
        <v>325</v>
      </c>
      <c r="B204" s="301"/>
      <c r="C204" s="306">
        <f>SUM(D204:M204)</f>
        <v>0</v>
      </c>
      <c r="D204" s="317" t="str">
        <f t="shared" ref="D204:M204" si="95">IF(ISERROR(+D199*D197*0.5),"",ROUND((+D199*D197*0.5),2))</f>
        <v/>
      </c>
      <c r="E204" s="317" t="str">
        <f t="shared" si="95"/>
        <v/>
      </c>
      <c r="F204" s="317" t="str">
        <f t="shared" si="95"/>
        <v/>
      </c>
      <c r="G204" s="317" t="str">
        <f t="shared" si="95"/>
        <v/>
      </c>
      <c r="H204" s="317" t="str">
        <f t="shared" si="95"/>
        <v/>
      </c>
      <c r="I204" s="317" t="str">
        <f t="shared" si="95"/>
        <v/>
      </c>
      <c r="J204" s="317" t="str">
        <f t="shared" si="95"/>
        <v/>
      </c>
      <c r="K204" s="317" t="str">
        <f t="shared" si="95"/>
        <v/>
      </c>
      <c r="L204" s="317" t="str">
        <f t="shared" si="95"/>
        <v/>
      </c>
      <c r="M204" s="318" t="str">
        <f t="shared" si="95"/>
        <v/>
      </c>
    </row>
    <row r="205" spans="1:13" s="13" customFormat="1" ht="10.5">
      <c r="A205" s="302" t="s">
        <v>326</v>
      </c>
      <c r="B205" s="301"/>
      <c r="C205" s="306">
        <f>SUM(D205:M205)</f>
        <v>0</v>
      </c>
      <c r="D205" s="317" t="str">
        <f>IF(ISERROR(+D200*D197*0.65),"",ROUND((+D200*D197*0.65),2))</f>
        <v/>
      </c>
      <c r="E205" s="317" t="str">
        <f t="shared" ref="E205:M205" si="96">IF(ISERROR(+E200*E197*0.65),"",ROUND((+E200*E197*0.65),2))</f>
        <v/>
      </c>
      <c r="F205" s="317" t="str">
        <f t="shared" si="96"/>
        <v/>
      </c>
      <c r="G205" s="317" t="str">
        <f t="shared" si="96"/>
        <v/>
      </c>
      <c r="H205" s="317" t="str">
        <f t="shared" si="96"/>
        <v/>
      </c>
      <c r="I205" s="317" t="str">
        <f t="shared" si="96"/>
        <v/>
      </c>
      <c r="J205" s="317" t="str">
        <f t="shared" si="96"/>
        <v/>
      </c>
      <c r="K205" s="317" t="str">
        <f t="shared" si="96"/>
        <v/>
      </c>
      <c r="L205" s="317" t="str">
        <f t="shared" si="96"/>
        <v/>
      </c>
      <c r="M205" s="318" t="str">
        <f t="shared" si="96"/>
        <v/>
      </c>
    </row>
    <row r="206" spans="1:13" s="13" customFormat="1" ht="10.5">
      <c r="A206" s="302" t="s">
        <v>327</v>
      </c>
      <c r="B206" s="307"/>
      <c r="C206" s="559">
        <f>SUM(D206:M206)</f>
        <v>0</v>
      </c>
      <c r="D206" s="564" t="str">
        <f t="shared" ref="D206:M206" si="97">IF(ISERROR(+D201*D197*0.9),"",ROUND((+D201*D197*0.9),2))</f>
        <v/>
      </c>
      <c r="E206" s="564" t="str">
        <f t="shared" si="97"/>
        <v/>
      </c>
      <c r="F206" s="564" t="str">
        <f t="shared" si="97"/>
        <v/>
      </c>
      <c r="G206" s="564" t="str">
        <f t="shared" si="97"/>
        <v/>
      </c>
      <c r="H206" s="564" t="str">
        <f t="shared" si="97"/>
        <v/>
      </c>
      <c r="I206" s="564" t="str">
        <f t="shared" si="97"/>
        <v/>
      </c>
      <c r="J206" s="564" t="str">
        <f t="shared" si="97"/>
        <v/>
      </c>
      <c r="K206" s="564" t="str">
        <f t="shared" si="97"/>
        <v/>
      </c>
      <c r="L206" s="564" t="str">
        <f t="shared" si="97"/>
        <v/>
      </c>
      <c r="M206" s="564" t="str">
        <f t="shared" si="97"/>
        <v/>
      </c>
    </row>
    <row r="207" spans="1:13" s="15" customFormat="1" ht="13" thickBot="1">
      <c r="A207" s="308" t="s">
        <v>328</v>
      </c>
      <c r="B207" s="309"/>
      <c r="C207" s="565">
        <f>SUM(C204:C206)</f>
        <v>0</v>
      </c>
      <c r="D207" s="567">
        <f t="shared" ref="D207:M207" si="98">SUM(D204:D206)</f>
        <v>0</v>
      </c>
      <c r="E207" s="567">
        <f t="shared" si="98"/>
        <v>0</v>
      </c>
      <c r="F207" s="567">
        <f t="shared" si="98"/>
        <v>0</v>
      </c>
      <c r="G207" s="567">
        <f t="shared" si="98"/>
        <v>0</v>
      </c>
      <c r="H207" s="567">
        <f t="shared" si="98"/>
        <v>0</v>
      </c>
      <c r="I207" s="567">
        <f t="shared" si="98"/>
        <v>0</v>
      </c>
      <c r="J207" s="567">
        <f t="shared" si="98"/>
        <v>0</v>
      </c>
      <c r="K207" s="567">
        <f t="shared" si="98"/>
        <v>0</v>
      </c>
      <c r="L207" s="567">
        <f t="shared" si="98"/>
        <v>0</v>
      </c>
      <c r="M207" s="568">
        <f t="shared" si="98"/>
        <v>0</v>
      </c>
    </row>
    <row r="208" spans="1:13" s="15" customFormat="1" ht="13" thickTop="1">
      <c r="A208" s="290" t="s">
        <v>311</v>
      </c>
      <c r="B208" s="543" t="str">
        <f>'Budget Summ Amt'!P8</f>
        <v xml:space="preserve">PROGRAM NAME </v>
      </c>
      <c r="C208" s="310"/>
      <c r="D208" s="277"/>
      <c r="E208" s="292" t="s">
        <v>312</v>
      </c>
      <c r="F208" s="293"/>
      <c r="G208" s="544" t="str">
        <f>'Budget Summ Amt'!P9</f>
        <v>FUNDING SOURCE 12</v>
      </c>
      <c r="H208" s="277"/>
      <c r="I208" s="277"/>
      <c r="J208" s="277"/>
      <c r="K208" s="277"/>
      <c r="L208" s="277"/>
      <c r="M208" s="280"/>
    </row>
    <row r="209" spans="1:13" s="15" customFormat="1">
      <c r="A209" s="295" t="s">
        <v>313</v>
      </c>
      <c r="B209" s="296"/>
      <c r="C209" s="311">
        <f>SUM(D209:M209)</f>
        <v>0</v>
      </c>
      <c r="D209" s="281"/>
      <c r="E209" s="90"/>
      <c r="F209" s="90"/>
      <c r="G209" s="90"/>
      <c r="H209" s="90"/>
      <c r="I209" s="90"/>
      <c r="J209" s="90"/>
      <c r="K209" s="90"/>
      <c r="L209" s="90"/>
      <c r="M209" s="91"/>
    </row>
    <row r="210" spans="1:13" s="15" customFormat="1">
      <c r="A210" s="295" t="s">
        <v>314</v>
      </c>
      <c r="B210" s="296"/>
      <c r="C210" s="312">
        <f>SUM(D210:M210)</f>
        <v>0</v>
      </c>
      <c r="D210" s="282"/>
      <c r="E210" s="88"/>
      <c r="F210" s="88"/>
      <c r="G210" s="88"/>
      <c r="H210" s="88"/>
      <c r="I210" s="88"/>
      <c r="J210" s="88"/>
      <c r="K210" s="88"/>
      <c r="L210" s="88"/>
      <c r="M210" s="89"/>
    </row>
    <row r="211" spans="1:13" s="15" customFormat="1">
      <c r="A211" s="295" t="s">
        <v>315</v>
      </c>
      <c r="B211" s="296"/>
      <c r="C211" s="313">
        <f>+C209-C210</f>
        <v>0</v>
      </c>
      <c r="D211" s="315">
        <f t="shared" ref="D211:M211" si="99">+D209-D210</f>
        <v>0</v>
      </c>
      <c r="E211" s="315">
        <f t="shared" si="99"/>
        <v>0</v>
      </c>
      <c r="F211" s="315">
        <f t="shared" si="99"/>
        <v>0</v>
      </c>
      <c r="G211" s="315">
        <f t="shared" si="99"/>
        <v>0</v>
      </c>
      <c r="H211" s="315">
        <f t="shared" si="99"/>
        <v>0</v>
      </c>
      <c r="I211" s="315">
        <f t="shared" si="99"/>
        <v>0</v>
      </c>
      <c r="J211" s="315">
        <f t="shared" si="99"/>
        <v>0</v>
      </c>
      <c r="K211" s="315">
        <f t="shared" si="99"/>
        <v>0</v>
      </c>
      <c r="L211" s="315">
        <f t="shared" si="99"/>
        <v>0</v>
      </c>
      <c r="M211" s="316">
        <f t="shared" si="99"/>
        <v>0</v>
      </c>
    </row>
    <row r="212" spans="1:13" s="13" customFormat="1" ht="10.5">
      <c r="A212" s="300" t="s">
        <v>316</v>
      </c>
      <c r="B212" s="301"/>
      <c r="C212" s="439">
        <f>SUM(D212:M212)</f>
        <v>0</v>
      </c>
      <c r="D212" s="436"/>
      <c r="E212" s="436"/>
      <c r="F212" s="436"/>
      <c r="G212" s="436"/>
      <c r="H212" s="436"/>
      <c r="I212" s="436"/>
      <c r="J212" s="436"/>
      <c r="K212" s="436"/>
      <c r="L212" s="436"/>
      <c r="M212" s="437"/>
    </row>
    <row r="213" spans="1:13" s="13" customFormat="1" ht="10.5">
      <c r="A213" s="302" t="s">
        <v>317</v>
      </c>
      <c r="B213" s="301"/>
      <c r="C213" s="314"/>
      <c r="D213" s="317" t="str">
        <f t="shared" ref="D213:M213" si="100">IF(ISERROR(+D209/D212),"",+D209/D212)</f>
        <v/>
      </c>
      <c r="E213" s="317" t="str">
        <f t="shared" si="100"/>
        <v/>
      </c>
      <c r="F213" s="317" t="str">
        <f t="shared" si="100"/>
        <v/>
      </c>
      <c r="G213" s="317" t="str">
        <f t="shared" si="100"/>
        <v/>
      </c>
      <c r="H213" s="317" t="str">
        <f t="shared" si="100"/>
        <v/>
      </c>
      <c r="I213" s="317" t="str">
        <f t="shared" si="100"/>
        <v/>
      </c>
      <c r="J213" s="317" t="str">
        <f t="shared" si="100"/>
        <v/>
      </c>
      <c r="K213" s="317" t="str">
        <f t="shared" si="100"/>
        <v/>
      </c>
      <c r="L213" s="317" t="str">
        <f t="shared" si="100"/>
        <v/>
      </c>
      <c r="M213" s="318" t="str">
        <f t="shared" si="100"/>
        <v/>
      </c>
    </row>
    <row r="214" spans="1:13" s="13" customFormat="1" ht="10.5">
      <c r="A214" s="302" t="s">
        <v>318</v>
      </c>
      <c r="B214" s="301"/>
      <c r="C214" s="439">
        <f>SUM(D214:M214)</f>
        <v>0</v>
      </c>
      <c r="D214" s="436"/>
      <c r="E214" s="436"/>
      <c r="F214" s="436"/>
      <c r="G214" s="436"/>
      <c r="H214" s="436"/>
      <c r="I214" s="436"/>
      <c r="J214" s="436"/>
      <c r="K214" s="436"/>
      <c r="L214" s="436"/>
      <c r="M214" s="437"/>
    </row>
    <row r="215" spans="1:13" s="13" customFormat="1" ht="10.5">
      <c r="A215" s="302" t="s">
        <v>319</v>
      </c>
      <c r="B215" s="301"/>
      <c r="C215" s="314"/>
      <c r="D215" s="317" t="str">
        <f t="shared" ref="D215:M215" si="101">IF(ISERROR(+D209/D214),"",+D209/D214)</f>
        <v/>
      </c>
      <c r="E215" s="317" t="str">
        <f t="shared" si="101"/>
        <v/>
      </c>
      <c r="F215" s="317" t="str">
        <f t="shared" si="101"/>
        <v/>
      </c>
      <c r="G215" s="317" t="str">
        <f t="shared" si="101"/>
        <v/>
      </c>
      <c r="H215" s="317" t="str">
        <f t="shared" si="101"/>
        <v/>
      </c>
      <c r="I215" s="317" t="str">
        <f t="shared" si="101"/>
        <v/>
      </c>
      <c r="J215" s="317" t="str">
        <f t="shared" si="101"/>
        <v/>
      </c>
      <c r="K215" s="317" t="str">
        <f t="shared" si="101"/>
        <v/>
      </c>
      <c r="L215" s="317" t="str">
        <f t="shared" si="101"/>
        <v/>
      </c>
      <c r="M215" s="318" t="str">
        <f t="shared" si="101"/>
        <v/>
      </c>
    </row>
    <row r="216" spans="1:13" s="13" customFormat="1" ht="10.5">
      <c r="A216" s="302"/>
      <c r="B216" s="301"/>
      <c r="C216" s="314"/>
      <c r="D216" s="143"/>
      <c r="E216" s="143"/>
      <c r="F216" s="143"/>
      <c r="G216" s="143"/>
      <c r="H216" s="143"/>
      <c r="I216" s="143"/>
      <c r="J216" s="143"/>
      <c r="K216" s="143"/>
      <c r="L216" s="143"/>
      <c r="M216" s="144"/>
    </row>
    <row r="217" spans="1:13" s="13" customFormat="1" ht="10.5">
      <c r="A217" s="302" t="s">
        <v>320</v>
      </c>
      <c r="B217" s="301"/>
      <c r="C217" s="439">
        <f>SUM(D217:M217)</f>
        <v>0</v>
      </c>
      <c r="D217" s="436"/>
      <c r="E217" s="436"/>
      <c r="F217" s="436"/>
      <c r="G217" s="436"/>
      <c r="H217" s="436"/>
      <c r="I217" s="436"/>
      <c r="J217" s="436"/>
      <c r="K217" s="436"/>
      <c r="L217" s="436"/>
      <c r="M217" s="437"/>
    </row>
    <row r="218" spans="1:13" s="13" customFormat="1" ht="10.5">
      <c r="A218" s="302" t="s">
        <v>321</v>
      </c>
      <c r="B218" s="301"/>
      <c r="C218" s="439">
        <f>SUM(D218:M218)</f>
        <v>0</v>
      </c>
      <c r="D218" s="436"/>
      <c r="E218" s="436"/>
      <c r="F218" s="436"/>
      <c r="G218" s="436"/>
      <c r="H218" s="436"/>
      <c r="I218" s="436"/>
      <c r="J218" s="436"/>
      <c r="K218" s="436"/>
      <c r="L218" s="436"/>
      <c r="M218" s="437"/>
    </row>
    <row r="219" spans="1:13" s="13" customFormat="1" ht="10.5">
      <c r="A219" s="302" t="s">
        <v>322</v>
      </c>
      <c r="B219" s="301"/>
      <c r="C219" s="439">
        <f>SUM(D219:M219)</f>
        <v>0</v>
      </c>
      <c r="D219" s="436"/>
      <c r="E219" s="436"/>
      <c r="F219" s="436"/>
      <c r="G219" s="436"/>
      <c r="H219" s="436"/>
      <c r="I219" s="436"/>
      <c r="J219" s="436"/>
      <c r="K219" s="436"/>
      <c r="L219" s="436"/>
      <c r="M219" s="437"/>
    </row>
    <row r="220" spans="1:13" s="13" customFormat="1" ht="10.5">
      <c r="A220" s="302" t="s">
        <v>323</v>
      </c>
      <c r="B220" s="301"/>
      <c r="C220" s="439">
        <f t="shared" ref="C220:M220" si="102">SUM(C217:C219)</f>
        <v>0</v>
      </c>
      <c r="D220" s="560">
        <f t="shared" si="102"/>
        <v>0</v>
      </c>
      <c r="E220" s="560">
        <f t="shared" si="102"/>
        <v>0</v>
      </c>
      <c r="F220" s="560">
        <f t="shared" si="102"/>
        <v>0</v>
      </c>
      <c r="G220" s="560">
        <f t="shared" si="102"/>
        <v>0</v>
      </c>
      <c r="H220" s="560">
        <f t="shared" si="102"/>
        <v>0</v>
      </c>
      <c r="I220" s="560">
        <f t="shared" si="102"/>
        <v>0</v>
      </c>
      <c r="J220" s="560">
        <f t="shared" si="102"/>
        <v>0</v>
      </c>
      <c r="K220" s="560">
        <f t="shared" si="102"/>
        <v>0</v>
      </c>
      <c r="L220" s="561">
        <f t="shared" si="102"/>
        <v>0</v>
      </c>
      <c r="M220" s="562">
        <f t="shared" si="102"/>
        <v>0</v>
      </c>
    </row>
    <row r="221" spans="1:13" s="13" customFormat="1" ht="10.5">
      <c r="A221" s="302" t="s">
        <v>324</v>
      </c>
      <c r="B221" s="301"/>
      <c r="C221" s="305" t="str">
        <f>IF(ISERROR(+C220/C214),"", +C220/C214)</f>
        <v/>
      </c>
      <c r="D221" s="319" t="str">
        <f t="shared" ref="D221:M221" si="103">IF(ISERROR(+D220/D214),"", +D220/D214)</f>
        <v/>
      </c>
      <c r="E221" s="319" t="str">
        <f t="shared" si="103"/>
        <v/>
      </c>
      <c r="F221" s="319" t="str">
        <f t="shared" si="103"/>
        <v/>
      </c>
      <c r="G221" s="319" t="str">
        <f t="shared" si="103"/>
        <v/>
      </c>
      <c r="H221" s="319" t="str">
        <f t="shared" si="103"/>
        <v/>
      </c>
      <c r="I221" s="319" t="str">
        <f t="shared" si="103"/>
        <v/>
      </c>
      <c r="J221" s="319" t="str">
        <f t="shared" si="103"/>
        <v/>
      </c>
      <c r="K221" s="319" t="str">
        <f t="shared" si="103"/>
        <v/>
      </c>
      <c r="L221" s="319" t="str">
        <f t="shared" si="103"/>
        <v/>
      </c>
      <c r="M221" s="320" t="str">
        <f t="shared" si="103"/>
        <v/>
      </c>
    </row>
    <row r="222" spans="1:13" s="13" customFormat="1" ht="10.5">
      <c r="A222" s="302" t="s">
        <v>325</v>
      </c>
      <c r="B222" s="301"/>
      <c r="C222" s="306">
        <f>SUM(D222:M222)</f>
        <v>0</v>
      </c>
      <c r="D222" s="317" t="str">
        <f t="shared" ref="D222:M222" si="104">IF(ISERROR(+D217*D215*0.5),"",ROUND((+D217*D215*0.5),2))</f>
        <v/>
      </c>
      <c r="E222" s="317" t="str">
        <f t="shared" si="104"/>
        <v/>
      </c>
      <c r="F222" s="317" t="str">
        <f t="shared" si="104"/>
        <v/>
      </c>
      <c r="G222" s="317" t="str">
        <f t="shared" si="104"/>
        <v/>
      </c>
      <c r="H222" s="317" t="str">
        <f t="shared" si="104"/>
        <v/>
      </c>
      <c r="I222" s="317" t="str">
        <f t="shared" si="104"/>
        <v/>
      </c>
      <c r="J222" s="317" t="str">
        <f t="shared" si="104"/>
        <v/>
      </c>
      <c r="K222" s="317" t="str">
        <f t="shared" si="104"/>
        <v/>
      </c>
      <c r="L222" s="317" t="str">
        <f t="shared" si="104"/>
        <v/>
      </c>
      <c r="M222" s="318" t="str">
        <f t="shared" si="104"/>
        <v/>
      </c>
    </row>
    <row r="223" spans="1:13" s="13" customFormat="1" ht="10.5">
      <c r="A223" s="302" t="s">
        <v>326</v>
      </c>
      <c r="B223" s="301"/>
      <c r="C223" s="306">
        <f>SUM(D223:M223)</f>
        <v>0</v>
      </c>
      <c r="D223" s="317" t="str">
        <f>IF(ISERROR(+D218*D215*0.65),"",ROUND((+D218*D215*0.65),2))</f>
        <v/>
      </c>
      <c r="E223" s="317" t="str">
        <f t="shared" ref="E223:M223" si="105">IF(ISERROR(+E218*E215*0.65),"",ROUND((+E218*E215*0.65),2))</f>
        <v/>
      </c>
      <c r="F223" s="317" t="str">
        <f t="shared" si="105"/>
        <v/>
      </c>
      <c r="G223" s="317" t="str">
        <f t="shared" si="105"/>
        <v/>
      </c>
      <c r="H223" s="317" t="str">
        <f t="shared" si="105"/>
        <v/>
      </c>
      <c r="I223" s="317" t="str">
        <f t="shared" si="105"/>
        <v/>
      </c>
      <c r="J223" s="317" t="str">
        <f t="shared" si="105"/>
        <v/>
      </c>
      <c r="K223" s="317" t="str">
        <f t="shared" si="105"/>
        <v/>
      </c>
      <c r="L223" s="317" t="str">
        <f t="shared" si="105"/>
        <v/>
      </c>
      <c r="M223" s="318" t="str">
        <f t="shared" si="105"/>
        <v/>
      </c>
    </row>
    <row r="224" spans="1:13" s="13" customFormat="1" ht="10.5">
      <c r="A224" s="302" t="s">
        <v>327</v>
      </c>
      <c r="B224" s="307"/>
      <c r="C224" s="559">
        <f>SUM(D224:M224)</f>
        <v>0</v>
      </c>
      <c r="D224" s="564" t="str">
        <f t="shared" ref="D224:M224" si="106">IF(ISERROR(+D219*D215*0.9),"",ROUND((+D219*D215*0.9),2))</f>
        <v/>
      </c>
      <c r="E224" s="564" t="str">
        <f t="shared" si="106"/>
        <v/>
      </c>
      <c r="F224" s="564" t="str">
        <f t="shared" si="106"/>
        <v/>
      </c>
      <c r="G224" s="564" t="str">
        <f t="shared" si="106"/>
        <v/>
      </c>
      <c r="H224" s="564" t="str">
        <f t="shared" si="106"/>
        <v/>
      </c>
      <c r="I224" s="564" t="str">
        <f t="shared" si="106"/>
        <v/>
      </c>
      <c r="J224" s="564" t="str">
        <f t="shared" si="106"/>
        <v/>
      </c>
      <c r="K224" s="564" t="str">
        <f t="shared" si="106"/>
        <v/>
      </c>
      <c r="L224" s="564" t="str">
        <f t="shared" si="106"/>
        <v/>
      </c>
      <c r="M224" s="564" t="str">
        <f t="shared" si="106"/>
        <v/>
      </c>
    </row>
    <row r="225" spans="1:13" s="15" customFormat="1" ht="13" thickBot="1">
      <c r="A225" s="308" t="s">
        <v>328</v>
      </c>
      <c r="B225" s="309"/>
      <c r="C225" s="565">
        <f>SUM(C222:C224)</f>
        <v>0</v>
      </c>
      <c r="D225" s="567">
        <f t="shared" ref="D225:M225" si="107">SUM(D222:D224)</f>
        <v>0</v>
      </c>
      <c r="E225" s="567">
        <f t="shared" si="107"/>
        <v>0</v>
      </c>
      <c r="F225" s="567">
        <f t="shared" si="107"/>
        <v>0</v>
      </c>
      <c r="G225" s="567">
        <f t="shared" si="107"/>
        <v>0</v>
      </c>
      <c r="H225" s="567">
        <f t="shared" si="107"/>
        <v>0</v>
      </c>
      <c r="I225" s="567">
        <f t="shared" si="107"/>
        <v>0</v>
      </c>
      <c r="J225" s="567">
        <f t="shared" si="107"/>
        <v>0</v>
      </c>
      <c r="K225" s="567">
        <f t="shared" si="107"/>
        <v>0</v>
      </c>
      <c r="L225" s="567">
        <f t="shared" si="107"/>
        <v>0</v>
      </c>
      <c r="M225" s="568">
        <f t="shared" si="107"/>
        <v>0</v>
      </c>
    </row>
    <row r="226" spans="1:13" s="15" customFormat="1" ht="13" thickTop="1">
      <c r="A226" s="290" t="s">
        <v>311</v>
      </c>
      <c r="B226" s="799" t="str">
        <f>'Budget Summ Amt'!Q8</f>
        <v xml:space="preserve">PROGRAM NAME </v>
      </c>
      <c r="C226" s="310"/>
      <c r="D226" s="277"/>
      <c r="E226" s="278" t="s">
        <v>312</v>
      </c>
      <c r="F226" s="279"/>
      <c r="G226" s="545" t="str">
        <f>'Budget Summ Amt'!Q9</f>
        <v>FUNDING SOURCE 13</v>
      </c>
      <c r="H226" s="277"/>
      <c r="I226" s="277"/>
      <c r="J226" s="277"/>
      <c r="K226" s="277"/>
      <c r="L226" s="277"/>
      <c r="M226" s="280"/>
    </row>
    <row r="227" spans="1:13" s="15" customFormat="1" ht="13.5" customHeight="1">
      <c r="A227" s="295" t="s">
        <v>313</v>
      </c>
      <c r="B227" s="296"/>
      <c r="C227" s="311">
        <f>SUM(D227:M227)</f>
        <v>0</v>
      </c>
      <c r="D227" s="281"/>
      <c r="E227" s="90"/>
      <c r="F227" s="90"/>
      <c r="G227" s="90"/>
      <c r="H227" s="90"/>
      <c r="I227" s="90"/>
      <c r="J227" s="90"/>
      <c r="K227" s="90"/>
      <c r="L227" s="90"/>
      <c r="M227" s="91"/>
    </row>
    <row r="228" spans="1:13" s="15" customFormat="1">
      <c r="A228" s="295" t="s">
        <v>314</v>
      </c>
      <c r="B228" s="296"/>
      <c r="C228" s="312">
        <f>SUM(D228:M228)</f>
        <v>0</v>
      </c>
      <c r="D228" s="282"/>
      <c r="E228" s="88"/>
      <c r="F228" s="88"/>
      <c r="G228" s="88"/>
      <c r="H228" s="88"/>
      <c r="I228" s="88"/>
      <c r="J228" s="88"/>
      <c r="K228" s="88"/>
      <c r="L228" s="88"/>
      <c r="M228" s="89"/>
    </row>
    <row r="229" spans="1:13" s="15" customFormat="1">
      <c r="A229" s="295" t="s">
        <v>315</v>
      </c>
      <c r="B229" s="296"/>
      <c r="C229" s="313">
        <f>+C227-C228</f>
        <v>0</v>
      </c>
      <c r="D229" s="315">
        <f t="shared" ref="D229:M229" si="108">+D227-D228</f>
        <v>0</v>
      </c>
      <c r="E229" s="315">
        <f t="shared" si="108"/>
        <v>0</v>
      </c>
      <c r="F229" s="315">
        <f t="shared" si="108"/>
        <v>0</v>
      </c>
      <c r="G229" s="315">
        <f t="shared" si="108"/>
        <v>0</v>
      </c>
      <c r="H229" s="315">
        <f t="shared" si="108"/>
        <v>0</v>
      </c>
      <c r="I229" s="315">
        <f t="shared" si="108"/>
        <v>0</v>
      </c>
      <c r="J229" s="315">
        <f t="shared" si="108"/>
        <v>0</v>
      </c>
      <c r="K229" s="315">
        <f t="shared" si="108"/>
        <v>0</v>
      </c>
      <c r="L229" s="315">
        <f t="shared" si="108"/>
        <v>0</v>
      </c>
      <c r="M229" s="316">
        <f t="shared" si="108"/>
        <v>0</v>
      </c>
    </row>
    <row r="230" spans="1:13" s="13" customFormat="1" ht="10.5">
      <c r="A230" s="300" t="s">
        <v>316</v>
      </c>
      <c r="B230" s="301"/>
      <c r="C230" s="439">
        <f>SUM(D230:M230)</f>
        <v>0</v>
      </c>
      <c r="D230" s="436"/>
      <c r="E230" s="436"/>
      <c r="F230" s="436"/>
      <c r="G230" s="436"/>
      <c r="H230" s="436"/>
      <c r="I230" s="436"/>
      <c r="J230" s="436"/>
      <c r="K230" s="436"/>
      <c r="L230" s="436"/>
      <c r="M230" s="437"/>
    </row>
    <row r="231" spans="1:13" s="13" customFormat="1" ht="10.5">
      <c r="A231" s="302" t="s">
        <v>317</v>
      </c>
      <c r="B231" s="301"/>
      <c r="C231" s="314"/>
      <c r="D231" s="317" t="str">
        <f t="shared" ref="D231:M231" si="109">IF(ISERROR(+D227/D230),"",+D227/D230)</f>
        <v/>
      </c>
      <c r="E231" s="317" t="str">
        <f t="shared" si="109"/>
        <v/>
      </c>
      <c r="F231" s="317" t="str">
        <f t="shared" si="109"/>
        <v/>
      </c>
      <c r="G231" s="317" t="str">
        <f t="shared" si="109"/>
        <v/>
      </c>
      <c r="H231" s="317" t="str">
        <f t="shared" si="109"/>
        <v/>
      </c>
      <c r="I231" s="317" t="str">
        <f t="shared" si="109"/>
        <v/>
      </c>
      <c r="J231" s="317" t="str">
        <f t="shared" si="109"/>
        <v/>
      </c>
      <c r="K231" s="317" t="str">
        <f t="shared" si="109"/>
        <v/>
      </c>
      <c r="L231" s="317" t="str">
        <f t="shared" si="109"/>
        <v/>
      </c>
      <c r="M231" s="318" t="str">
        <f t="shared" si="109"/>
        <v/>
      </c>
    </row>
    <row r="232" spans="1:13" s="13" customFormat="1" ht="10.5">
      <c r="A232" s="302" t="s">
        <v>318</v>
      </c>
      <c r="B232" s="301"/>
      <c r="C232" s="439">
        <f>SUM(D232:M232)</f>
        <v>0</v>
      </c>
      <c r="D232" s="436"/>
      <c r="E232" s="436"/>
      <c r="F232" s="436"/>
      <c r="G232" s="436"/>
      <c r="H232" s="436"/>
      <c r="I232" s="436"/>
      <c r="J232" s="436"/>
      <c r="K232" s="436"/>
      <c r="L232" s="436"/>
      <c r="M232" s="437"/>
    </row>
    <row r="233" spans="1:13" s="13" customFormat="1" ht="10.5">
      <c r="A233" s="302" t="s">
        <v>319</v>
      </c>
      <c r="B233" s="301"/>
      <c r="C233" s="314"/>
      <c r="D233" s="317" t="str">
        <f t="shared" ref="D233:M233" si="110">IF(ISERROR(+D227/D232),"",+D227/D232)</f>
        <v/>
      </c>
      <c r="E233" s="317" t="str">
        <f t="shared" si="110"/>
        <v/>
      </c>
      <c r="F233" s="317" t="str">
        <f t="shared" si="110"/>
        <v/>
      </c>
      <c r="G233" s="317" t="str">
        <f t="shared" si="110"/>
        <v/>
      </c>
      <c r="H233" s="317" t="str">
        <f t="shared" si="110"/>
        <v/>
      </c>
      <c r="I233" s="317" t="str">
        <f t="shared" si="110"/>
        <v/>
      </c>
      <c r="J233" s="317" t="str">
        <f t="shared" si="110"/>
        <v/>
      </c>
      <c r="K233" s="317" t="str">
        <f t="shared" si="110"/>
        <v/>
      </c>
      <c r="L233" s="317" t="str">
        <f t="shared" si="110"/>
        <v/>
      </c>
      <c r="M233" s="318" t="str">
        <f t="shared" si="110"/>
        <v/>
      </c>
    </row>
    <row r="234" spans="1:13" s="13" customFormat="1" ht="10.5">
      <c r="A234" s="302"/>
      <c r="B234" s="301"/>
      <c r="C234" s="314"/>
      <c r="D234" s="143"/>
      <c r="E234" s="143"/>
      <c r="F234" s="143"/>
      <c r="G234" s="143"/>
      <c r="H234" s="143"/>
      <c r="I234" s="143"/>
      <c r="J234" s="143"/>
      <c r="K234" s="143"/>
      <c r="L234" s="143"/>
      <c r="M234" s="144"/>
    </row>
    <row r="235" spans="1:13" s="13" customFormat="1" ht="10.5">
      <c r="A235" s="302" t="s">
        <v>320</v>
      </c>
      <c r="B235" s="301"/>
      <c r="C235" s="439">
        <f>SUM(D235:M235)</f>
        <v>0</v>
      </c>
      <c r="D235" s="436"/>
      <c r="E235" s="436"/>
      <c r="F235" s="436"/>
      <c r="G235" s="436"/>
      <c r="H235" s="436"/>
      <c r="I235" s="436"/>
      <c r="J235" s="436"/>
      <c r="K235" s="436"/>
      <c r="L235" s="436"/>
      <c r="M235" s="437"/>
    </row>
    <row r="236" spans="1:13" s="13" customFormat="1" ht="10.5">
      <c r="A236" s="302" t="s">
        <v>321</v>
      </c>
      <c r="B236" s="301"/>
      <c r="C236" s="439">
        <f>SUM(D236:M236)</f>
        <v>0</v>
      </c>
      <c r="D236" s="436"/>
      <c r="E236" s="436"/>
      <c r="F236" s="436"/>
      <c r="G236" s="436"/>
      <c r="H236" s="436"/>
      <c r="I236" s="436"/>
      <c r="J236" s="436"/>
      <c r="K236" s="436"/>
      <c r="L236" s="436"/>
      <c r="M236" s="437"/>
    </row>
    <row r="237" spans="1:13" s="13" customFormat="1" ht="10.5">
      <c r="A237" s="302" t="s">
        <v>322</v>
      </c>
      <c r="B237" s="301"/>
      <c r="C237" s="439">
        <f>SUM(D237:M237)</f>
        <v>0</v>
      </c>
      <c r="D237" s="436"/>
      <c r="E237" s="436"/>
      <c r="F237" s="436"/>
      <c r="G237" s="436"/>
      <c r="H237" s="436"/>
      <c r="I237" s="436"/>
      <c r="J237" s="436"/>
      <c r="K237" s="436"/>
      <c r="L237" s="436"/>
      <c r="M237" s="437"/>
    </row>
    <row r="238" spans="1:13" s="13" customFormat="1" ht="10.5">
      <c r="A238" s="302" t="s">
        <v>323</v>
      </c>
      <c r="B238" s="301"/>
      <c r="C238" s="439">
        <f t="shared" ref="C238:M238" si="111">SUM(C235:C237)</f>
        <v>0</v>
      </c>
      <c r="D238" s="560">
        <f t="shared" si="111"/>
        <v>0</v>
      </c>
      <c r="E238" s="560">
        <f t="shared" si="111"/>
        <v>0</v>
      </c>
      <c r="F238" s="560">
        <f t="shared" si="111"/>
        <v>0</v>
      </c>
      <c r="G238" s="560">
        <f t="shared" si="111"/>
        <v>0</v>
      </c>
      <c r="H238" s="560">
        <f t="shared" si="111"/>
        <v>0</v>
      </c>
      <c r="I238" s="560">
        <f t="shared" si="111"/>
        <v>0</v>
      </c>
      <c r="J238" s="560">
        <f t="shared" si="111"/>
        <v>0</v>
      </c>
      <c r="K238" s="560">
        <f t="shared" si="111"/>
        <v>0</v>
      </c>
      <c r="L238" s="561">
        <f t="shared" si="111"/>
        <v>0</v>
      </c>
      <c r="M238" s="562">
        <f t="shared" si="111"/>
        <v>0</v>
      </c>
    </row>
    <row r="239" spans="1:13" s="13" customFormat="1" ht="10.5">
      <c r="A239" s="302" t="s">
        <v>324</v>
      </c>
      <c r="B239" s="301"/>
      <c r="C239" s="305" t="str">
        <f>IF(ISERROR(+C238/C232),"", +C238/C232)</f>
        <v/>
      </c>
      <c r="D239" s="319" t="str">
        <f t="shared" ref="D239:M239" si="112">IF(ISERROR(+D238/D232),"", +D238/D232)</f>
        <v/>
      </c>
      <c r="E239" s="319" t="str">
        <f t="shared" si="112"/>
        <v/>
      </c>
      <c r="F239" s="319" t="str">
        <f t="shared" si="112"/>
        <v/>
      </c>
      <c r="G239" s="319" t="str">
        <f t="shared" si="112"/>
        <v/>
      </c>
      <c r="H239" s="319" t="str">
        <f t="shared" si="112"/>
        <v/>
      </c>
      <c r="I239" s="319" t="str">
        <f t="shared" si="112"/>
        <v/>
      </c>
      <c r="J239" s="319" t="str">
        <f t="shared" si="112"/>
        <v/>
      </c>
      <c r="K239" s="319" t="str">
        <f t="shared" si="112"/>
        <v/>
      </c>
      <c r="L239" s="319" t="str">
        <f t="shared" si="112"/>
        <v/>
      </c>
      <c r="M239" s="320" t="str">
        <f t="shared" si="112"/>
        <v/>
      </c>
    </row>
    <row r="240" spans="1:13" s="13" customFormat="1" ht="10.5">
      <c r="A240" s="302" t="s">
        <v>325</v>
      </c>
      <c r="B240" s="301"/>
      <c r="C240" s="306">
        <f>SUM(D240:M240)</f>
        <v>0</v>
      </c>
      <c r="D240" s="317" t="str">
        <f t="shared" ref="D240:M240" si="113">IF(ISERROR(+D235*D233*0.5),"",ROUND((+D235*D233*0.5),2))</f>
        <v/>
      </c>
      <c r="E240" s="317" t="str">
        <f t="shared" si="113"/>
        <v/>
      </c>
      <c r="F240" s="317" t="str">
        <f t="shared" si="113"/>
        <v/>
      </c>
      <c r="G240" s="317" t="str">
        <f t="shared" si="113"/>
        <v/>
      </c>
      <c r="H240" s="317" t="str">
        <f t="shared" si="113"/>
        <v/>
      </c>
      <c r="I240" s="317" t="str">
        <f t="shared" si="113"/>
        <v/>
      </c>
      <c r="J240" s="317" t="str">
        <f t="shared" si="113"/>
        <v/>
      </c>
      <c r="K240" s="317" t="str">
        <f t="shared" si="113"/>
        <v/>
      </c>
      <c r="L240" s="317" t="str">
        <f t="shared" si="113"/>
        <v/>
      </c>
      <c r="M240" s="318" t="str">
        <f t="shared" si="113"/>
        <v/>
      </c>
    </row>
    <row r="241" spans="1:13" s="13" customFormat="1" ht="10.5">
      <c r="A241" s="302" t="s">
        <v>326</v>
      </c>
      <c r="B241" s="301"/>
      <c r="C241" s="306">
        <f>SUM(D241:M241)</f>
        <v>0</v>
      </c>
      <c r="D241" s="317" t="str">
        <f>IF(ISERROR(+D236*D233*0.65),"",ROUND((+D236*D233*0.65),2))</f>
        <v/>
      </c>
      <c r="E241" s="317" t="str">
        <f t="shared" ref="E241:M241" si="114">IF(ISERROR(+E236*E233*0.65),"",ROUND((+E236*E233*0.65),2))</f>
        <v/>
      </c>
      <c r="F241" s="317" t="str">
        <f t="shared" si="114"/>
        <v/>
      </c>
      <c r="G241" s="317" t="str">
        <f t="shared" si="114"/>
        <v/>
      </c>
      <c r="H241" s="317" t="str">
        <f t="shared" si="114"/>
        <v/>
      </c>
      <c r="I241" s="317" t="str">
        <f t="shared" si="114"/>
        <v/>
      </c>
      <c r="J241" s="317" t="str">
        <f t="shared" si="114"/>
        <v/>
      </c>
      <c r="K241" s="317" t="str">
        <f t="shared" si="114"/>
        <v/>
      </c>
      <c r="L241" s="317" t="str">
        <f t="shared" si="114"/>
        <v/>
      </c>
      <c r="M241" s="318" t="str">
        <f t="shared" si="114"/>
        <v/>
      </c>
    </row>
    <row r="242" spans="1:13" s="13" customFormat="1" ht="10.5">
      <c r="A242" s="302" t="s">
        <v>327</v>
      </c>
      <c r="B242" s="307"/>
      <c r="C242" s="559">
        <f>SUM(D242:M242)</f>
        <v>0</v>
      </c>
      <c r="D242" s="564" t="str">
        <f t="shared" ref="D242:M242" si="115">IF(ISERROR(+D237*D233*0.9),"",ROUND((+D237*D233*0.9),2))</f>
        <v/>
      </c>
      <c r="E242" s="564" t="str">
        <f t="shared" si="115"/>
        <v/>
      </c>
      <c r="F242" s="564" t="str">
        <f t="shared" si="115"/>
        <v/>
      </c>
      <c r="G242" s="564" t="str">
        <f t="shared" si="115"/>
        <v/>
      </c>
      <c r="H242" s="564" t="str">
        <f t="shared" si="115"/>
        <v/>
      </c>
      <c r="I242" s="564" t="str">
        <f t="shared" si="115"/>
        <v/>
      </c>
      <c r="J242" s="564" t="str">
        <f t="shared" si="115"/>
        <v/>
      </c>
      <c r="K242" s="564" t="str">
        <f t="shared" si="115"/>
        <v/>
      </c>
      <c r="L242" s="564" t="str">
        <f t="shared" si="115"/>
        <v/>
      </c>
      <c r="M242" s="564" t="str">
        <f t="shared" si="115"/>
        <v/>
      </c>
    </row>
    <row r="243" spans="1:13" s="15" customFormat="1" ht="13" thickBot="1">
      <c r="A243" s="308" t="s">
        <v>328</v>
      </c>
      <c r="B243" s="309"/>
      <c r="C243" s="565">
        <f>SUM(C240:C242)</f>
        <v>0</v>
      </c>
      <c r="D243" s="567">
        <f t="shared" ref="D243:M243" si="116">SUM(D240:D242)</f>
        <v>0</v>
      </c>
      <c r="E243" s="567">
        <f t="shared" si="116"/>
        <v>0</v>
      </c>
      <c r="F243" s="567">
        <f t="shared" si="116"/>
        <v>0</v>
      </c>
      <c r="G243" s="567">
        <f t="shared" si="116"/>
        <v>0</v>
      </c>
      <c r="H243" s="567">
        <f t="shared" si="116"/>
        <v>0</v>
      </c>
      <c r="I243" s="567">
        <f t="shared" si="116"/>
        <v>0</v>
      </c>
      <c r="J243" s="567">
        <f t="shared" si="116"/>
        <v>0</v>
      </c>
      <c r="K243" s="567">
        <f t="shared" si="116"/>
        <v>0</v>
      </c>
      <c r="L243" s="567">
        <f t="shared" si="116"/>
        <v>0</v>
      </c>
      <c r="M243" s="568">
        <f t="shared" si="116"/>
        <v>0</v>
      </c>
    </row>
    <row r="244" spans="1:13" s="15" customFormat="1" ht="13" thickTop="1">
      <c r="A244" s="290" t="s">
        <v>311</v>
      </c>
      <c r="B244" s="799" t="str">
        <f>'Budget Summ Amt'!R8</f>
        <v xml:space="preserve">PROGRAM NAME </v>
      </c>
      <c r="C244" s="310"/>
      <c r="D244" s="277"/>
      <c r="E244" s="292" t="s">
        <v>312</v>
      </c>
      <c r="F244" s="293"/>
      <c r="G244" s="544" t="str">
        <f>'Budget Summ Amt'!R9</f>
        <v>FUNDING SOURCE 14</v>
      </c>
      <c r="H244" s="277"/>
      <c r="I244" s="277"/>
      <c r="J244" s="277"/>
      <c r="K244" s="277"/>
      <c r="L244" s="277"/>
      <c r="M244" s="280"/>
    </row>
    <row r="245" spans="1:13" s="15" customFormat="1" ht="13.5" customHeight="1">
      <c r="A245" s="295" t="s">
        <v>313</v>
      </c>
      <c r="B245" s="296"/>
      <c r="C245" s="311">
        <f>SUM(D245:M245)</f>
        <v>0</v>
      </c>
      <c r="D245" s="281"/>
      <c r="E245" s="90"/>
      <c r="F245" s="90"/>
      <c r="G245" s="90"/>
      <c r="H245" s="90"/>
      <c r="I245" s="90"/>
      <c r="J245" s="90"/>
      <c r="K245" s="90"/>
      <c r="L245" s="90"/>
      <c r="M245" s="91"/>
    </row>
    <row r="246" spans="1:13" s="15" customFormat="1">
      <c r="A246" s="295" t="s">
        <v>314</v>
      </c>
      <c r="B246" s="296"/>
      <c r="C246" s="312">
        <f>SUM(D246:M246)</f>
        <v>0</v>
      </c>
      <c r="D246" s="282"/>
      <c r="E246" s="88"/>
      <c r="F246" s="88"/>
      <c r="G246" s="88"/>
      <c r="H246" s="88"/>
      <c r="I246" s="88"/>
      <c r="J246" s="88"/>
      <c r="K246" s="88"/>
      <c r="L246" s="88"/>
      <c r="M246" s="89"/>
    </row>
    <row r="247" spans="1:13" s="15" customFormat="1">
      <c r="A247" s="295" t="s">
        <v>315</v>
      </c>
      <c r="B247" s="296"/>
      <c r="C247" s="313">
        <f>+C245-C246</f>
        <v>0</v>
      </c>
      <c r="D247" s="315">
        <f t="shared" ref="D247:M247" si="117">+D245-D246</f>
        <v>0</v>
      </c>
      <c r="E247" s="315">
        <f t="shared" si="117"/>
        <v>0</v>
      </c>
      <c r="F247" s="315">
        <f t="shared" si="117"/>
        <v>0</v>
      </c>
      <c r="G247" s="315">
        <f t="shared" si="117"/>
        <v>0</v>
      </c>
      <c r="H247" s="315">
        <f t="shared" si="117"/>
        <v>0</v>
      </c>
      <c r="I247" s="315">
        <f t="shared" si="117"/>
        <v>0</v>
      </c>
      <c r="J247" s="315">
        <f t="shared" si="117"/>
        <v>0</v>
      </c>
      <c r="K247" s="315">
        <f t="shared" si="117"/>
        <v>0</v>
      </c>
      <c r="L247" s="315">
        <f t="shared" si="117"/>
        <v>0</v>
      </c>
      <c r="M247" s="316">
        <f t="shared" si="117"/>
        <v>0</v>
      </c>
    </row>
    <row r="248" spans="1:13" s="13" customFormat="1" ht="10.5">
      <c r="A248" s="300" t="s">
        <v>316</v>
      </c>
      <c r="B248" s="301"/>
      <c r="C248" s="439">
        <f>SUM(D248:M248)</f>
        <v>0</v>
      </c>
      <c r="D248" s="436"/>
      <c r="E248" s="436"/>
      <c r="F248" s="436"/>
      <c r="G248" s="436"/>
      <c r="H248" s="436"/>
      <c r="I248" s="436"/>
      <c r="J248" s="436"/>
      <c r="K248" s="436"/>
      <c r="L248" s="436"/>
      <c r="M248" s="437"/>
    </row>
    <row r="249" spans="1:13" s="13" customFormat="1" ht="10.5">
      <c r="A249" s="302" t="s">
        <v>317</v>
      </c>
      <c r="B249" s="301"/>
      <c r="C249" s="314"/>
      <c r="D249" s="317" t="str">
        <f t="shared" ref="D249:M249" si="118">IF(ISERROR(+D245/D248),"",+D245/D248)</f>
        <v/>
      </c>
      <c r="E249" s="317" t="str">
        <f t="shared" si="118"/>
        <v/>
      </c>
      <c r="F249" s="317" t="str">
        <f t="shared" si="118"/>
        <v/>
      </c>
      <c r="G249" s="317" t="str">
        <f t="shared" si="118"/>
        <v/>
      </c>
      <c r="H249" s="317" t="str">
        <f t="shared" si="118"/>
        <v/>
      </c>
      <c r="I249" s="317" t="str">
        <f t="shared" si="118"/>
        <v/>
      </c>
      <c r="J249" s="317" t="str">
        <f t="shared" si="118"/>
        <v/>
      </c>
      <c r="K249" s="317" t="str">
        <f t="shared" si="118"/>
        <v/>
      </c>
      <c r="L249" s="317" t="str">
        <f t="shared" si="118"/>
        <v/>
      </c>
      <c r="M249" s="318" t="str">
        <f t="shared" si="118"/>
        <v/>
      </c>
    </row>
    <row r="250" spans="1:13" s="13" customFormat="1" ht="10.5">
      <c r="A250" s="302" t="s">
        <v>318</v>
      </c>
      <c r="B250" s="301"/>
      <c r="C250" s="439">
        <f>SUM(D250:M250)</f>
        <v>0</v>
      </c>
      <c r="D250" s="436"/>
      <c r="E250" s="436"/>
      <c r="F250" s="436"/>
      <c r="G250" s="436"/>
      <c r="H250" s="436"/>
      <c r="I250" s="436"/>
      <c r="J250" s="436"/>
      <c r="K250" s="436"/>
      <c r="L250" s="436"/>
      <c r="M250" s="437"/>
    </row>
    <row r="251" spans="1:13" s="13" customFormat="1" ht="10.5">
      <c r="A251" s="302" t="s">
        <v>319</v>
      </c>
      <c r="B251" s="301"/>
      <c r="C251" s="314"/>
      <c r="D251" s="317" t="str">
        <f t="shared" ref="D251:M251" si="119">IF(ISERROR(+D245/D250),"",+D245/D250)</f>
        <v/>
      </c>
      <c r="E251" s="317" t="str">
        <f t="shared" si="119"/>
        <v/>
      </c>
      <c r="F251" s="317" t="str">
        <f t="shared" si="119"/>
        <v/>
      </c>
      <c r="G251" s="317" t="str">
        <f t="shared" si="119"/>
        <v/>
      </c>
      <c r="H251" s="317" t="str">
        <f t="shared" si="119"/>
        <v/>
      </c>
      <c r="I251" s="317" t="str">
        <f t="shared" si="119"/>
        <v/>
      </c>
      <c r="J251" s="317" t="str">
        <f t="shared" si="119"/>
        <v/>
      </c>
      <c r="K251" s="317" t="str">
        <f t="shared" si="119"/>
        <v/>
      </c>
      <c r="L251" s="317" t="str">
        <f t="shared" si="119"/>
        <v/>
      </c>
      <c r="M251" s="318" t="str">
        <f t="shared" si="119"/>
        <v/>
      </c>
    </row>
    <row r="252" spans="1:13" s="13" customFormat="1" ht="10.5">
      <c r="A252" s="302"/>
      <c r="B252" s="301"/>
      <c r="C252" s="314"/>
      <c r="D252" s="143"/>
      <c r="E252" s="143"/>
      <c r="F252" s="143"/>
      <c r="G252" s="143"/>
      <c r="H252" s="143"/>
      <c r="I252" s="143"/>
      <c r="J252" s="143"/>
      <c r="K252" s="143"/>
      <c r="L252" s="143"/>
      <c r="M252" s="144"/>
    </row>
    <row r="253" spans="1:13" s="13" customFormat="1" ht="10.5">
      <c r="A253" s="302" t="s">
        <v>320</v>
      </c>
      <c r="B253" s="301"/>
      <c r="C253" s="439">
        <f>SUM(D253:M253)</f>
        <v>0</v>
      </c>
      <c r="D253" s="436"/>
      <c r="E253" s="436"/>
      <c r="F253" s="436"/>
      <c r="G253" s="436"/>
      <c r="H253" s="436"/>
      <c r="I253" s="436"/>
      <c r="J253" s="436"/>
      <c r="K253" s="436"/>
      <c r="L253" s="436"/>
      <c r="M253" s="437"/>
    </row>
    <row r="254" spans="1:13" s="13" customFormat="1" ht="10.5">
      <c r="A254" s="302" t="s">
        <v>321</v>
      </c>
      <c r="B254" s="301"/>
      <c r="C254" s="439">
        <f>SUM(D254:M254)</f>
        <v>0</v>
      </c>
      <c r="D254" s="436"/>
      <c r="E254" s="436"/>
      <c r="F254" s="436"/>
      <c r="G254" s="436"/>
      <c r="H254" s="436"/>
      <c r="I254" s="436"/>
      <c r="J254" s="436"/>
      <c r="K254" s="436"/>
      <c r="L254" s="436"/>
      <c r="M254" s="437"/>
    </row>
    <row r="255" spans="1:13" s="13" customFormat="1" ht="10.5">
      <c r="A255" s="302" t="s">
        <v>322</v>
      </c>
      <c r="B255" s="301"/>
      <c r="C255" s="439">
        <f>SUM(D255:M255)</f>
        <v>0</v>
      </c>
      <c r="D255" s="436"/>
      <c r="E255" s="436"/>
      <c r="F255" s="436"/>
      <c r="G255" s="436"/>
      <c r="H255" s="436"/>
      <c r="I255" s="436"/>
      <c r="J255" s="436"/>
      <c r="K255" s="436"/>
      <c r="L255" s="436"/>
      <c r="M255" s="437"/>
    </row>
    <row r="256" spans="1:13" s="13" customFormat="1" ht="10.5">
      <c r="A256" s="302" t="s">
        <v>323</v>
      </c>
      <c r="B256" s="301"/>
      <c r="C256" s="439">
        <f t="shared" ref="C256:M256" si="120">SUM(C253:C255)</f>
        <v>0</v>
      </c>
      <c r="D256" s="560">
        <f t="shared" si="120"/>
        <v>0</v>
      </c>
      <c r="E256" s="560">
        <f t="shared" si="120"/>
        <v>0</v>
      </c>
      <c r="F256" s="560">
        <f t="shared" si="120"/>
        <v>0</v>
      </c>
      <c r="G256" s="560">
        <f t="shared" si="120"/>
        <v>0</v>
      </c>
      <c r="H256" s="560">
        <f t="shared" si="120"/>
        <v>0</v>
      </c>
      <c r="I256" s="560">
        <f t="shared" si="120"/>
        <v>0</v>
      </c>
      <c r="J256" s="560">
        <f t="shared" si="120"/>
        <v>0</v>
      </c>
      <c r="K256" s="560">
        <f t="shared" si="120"/>
        <v>0</v>
      </c>
      <c r="L256" s="561">
        <f t="shared" si="120"/>
        <v>0</v>
      </c>
      <c r="M256" s="562">
        <f t="shared" si="120"/>
        <v>0</v>
      </c>
    </row>
    <row r="257" spans="1:13" s="13" customFormat="1" ht="10.5">
      <c r="A257" s="302" t="s">
        <v>324</v>
      </c>
      <c r="B257" s="301"/>
      <c r="C257" s="305" t="str">
        <f>IF(ISERROR(+C256/C250),"", +C256/C250)</f>
        <v/>
      </c>
      <c r="D257" s="319" t="str">
        <f t="shared" ref="D257:M257" si="121">IF(ISERROR(+D256/D250),"", +D256/D250)</f>
        <v/>
      </c>
      <c r="E257" s="319" t="str">
        <f t="shared" si="121"/>
        <v/>
      </c>
      <c r="F257" s="319" t="str">
        <f t="shared" si="121"/>
        <v/>
      </c>
      <c r="G257" s="319" t="str">
        <f t="shared" si="121"/>
        <v/>
      </c>
      <c r="H257" s="319" t="str">
        <f t="shared" si="121"/>
        <v/>
      </c>
      <c r="I257" s="319" t="str">
        <f t="shared" si="121"/>
        <v/>
      </c>
      <c r="J257" s="319" t="str">
        <f t="shared" si="121"/>
        <v/>
      </c>
      <c r="K257" s="319" t="str">
        <f t="shared" si="121"/>
        <v/>
      </c>
      <c r="L257" s="319" t="str">
        <f t="shared" si="121"/>
        <v/>
      </c>
      <c r="M257" s="320" t="str">
        <f t="shared" si="121"/>
        <v/>
      </c>
    </row>
    <row r="258" spans="1:13" s="13" customFormat="1" ht="10.5">
      <c r="A258" s="302" t="s">
        <v>325</v>
      </c>
      <c r="B258" s="301"/>
      <c r="C258" s="306">
        <f>SUM(D258:M258)</f>
        <v>0</v>
      </c>
      <c r="D258" s="317" t="str">
        <f t="shared" ref="D258:M258" si="122">IF(ISERROR(+D253*D251*0.5),"",ROUND((+D253*D251*0.5),2))</f>
        <v/>
      </c>
      <c r="E258" s="317" t="str">
        <f t="shared" si="122"/>
        <v/>
      </c>
      <c r="F258" s="317" t="str">
        <f t="shared" si="122"/>
        <v/>
      </c>
      <c r="G258" s="317" t="str">
        <f t="shared" si="122"/>
        <v/>
      </c>
      <c r="H258" s="317" t="str">
        <f t="shared" si="122"/>
        <v/>
      </c>
      <c r="I258" s="317" t="str">
        <f t="shared" si="122"/>
        <v/>
      </c>
      <c r="J258" s="317" t="str">
        <f t="shared" si="122"/>
        <v/>
      </c>
      <c r="K258" s="317" t="str">
        <f t="shared" si="122"/>
        <v/>
      </c>
      <c r="L258" s="317" t="str">
        <f t="shared" si="122"/>
        <v/>
      </c>
      <c r="M258" s="318" t="str">
        <f t="shared" si="122"/>
        <v/>
      </c>
    </row>
    <row r="259" spans="1:13" s="13" customFormat="1" ht="10.5">
      <c r="A259" s="302" t="s">
        <v>326</v>
      </c>
      <c r="B259" s="301"/>
      <c r="C259" s="306">
        <f>SUM(D259:M259)</f>
        <v>0</v>
      </c>
      <c r="D259" s="317" t="str">
        <f>IF(ISERROR(+D254*D251*0.65),"",ROUND((+D254*D251*0.65),2))</f>
        <v/>
      </c>
      <c r="E259" s="317" t="str">
        <f t="shared" ref="E259:M259" si="123">IF(ISERROR(+E254*E251*0.65),"",ROUND((+E254*E251*0.65),2))</f>
        <v/>
      </c>
      <c r="F259" s="317" t="str">
        <f t="shared" si="123"/>
        <v/>
      </c>
      <c r="G259" s="317" t="str">
        <f t="shared" si="123"/>
        <v/>
      </c>
      <c r="H259" s="317" t="str">
        <f t="shared" si="123"/>
        <v/>
      </c>
      <c r="I259" s="317" t="str">
        <f t="shared" si="123"/>
        <v/>
      </c>
      <c r="J259" s="317" t="str">
        <f t="shared" si="123"/>
        <v/>
      </c>
      <c r="K259" s="317" t="str">
        <f t="shared" si="123"/>
        <v/>
      </c>
      <c r="L259" s="317" t="str">
        <f t="shared" si="123"/>
        <v/>
      </c>
      <c r="M259" s="318" t="str">
        <f t="shared" si="123"/>
        <v/>
      </c>
    </row>
    <row r="260" spans="1:13" s="13" customFormat="1" ht="10.5">
      <c r="A260" s="302" t="s">
        <v>327</v>
      </c>
      <c r="B260" s="307"/>
      <c r="C260" s="559">
        <f>SUM(D260:M260)</f>
        <v>0</v>
      </c>
      <c r="D260" s="564" t="str">
        <f t="shared" ref="D260:M260" si="124">IF(ISERROR(+D255*D251*0.9),"",ROUND((+D255*D251*0.9),2))</f>
        <v/>
      </c>
      <c r="E260" s="564" t="str">
        <f t="shared" si="124"/>
        <v/>
      </c>
      <c r="F260" s="564" t="str">
        <f t="shared" si="124"/>
        <v/>
      </c>
      <c r="G260" s="564" t="str">
        <f t="shared" si="124"/>
        <v/>
      </c>
      <c r="H260" s="564" t="str">
        <f t="shared" si="124"/>
        <v/>
      </c>
      <c r="I260" s="564" t="str">
        <f t="shared" si="124"/>
        <v/>
      </c>
      <c r="J260" s="564" t="str">
        <f t="shared" si="124"/>
        <v/>
      </c>
      <c r="K260" s="564" t="str">
        <f t="shared" si="124"/>
        <v/>
      </c>
      <c r="L260" s="564" t="str">
        <f t="shared" si="124"/>
        <v/>
      </c>
      <c r="M260" s="564" t="str">
        <f t="shared" si="124"/>
        <v/>
      </c>
    </row>
    <row r="261" spans="1:13" s="15" customFormat="1" ht="13" thickBot="1">
      <c r="A261" s="308" t="s">
        <v>328</v>
      </c>
      <c r="B261" s="309"/>
      <c r="C261" s="565">
        <f>SUM(C258:C260)</f>
        <v>0</v>
      </c>
      <c r="D261" s="567">
        <f t="shared" ref="D261:M261" si="125">SUM(D258:D260)</f>
        <v>0</v>
      </c>
      <c r="E261" s="567">
        <f t="shared" si="125"/>
        <v>0</v>
      </c>
      <c r="F261" s="567">
        <f t="shared" si="125"/>
        <v>0</v>
      </c>
      <c r="G261" s="567">
        <f t="shared" si="125"/>
        <v>0</v>
      </c>
      <c r="H261" s="567">
        <f t="shared" si="125"/>
        <v>0</v>
      </c>
      <c r="I261" s="567">
        <f t="shared" si="125"/>
        <v>0</v>
      </c>
      <c r="J261" s="567">
        <f t="shared" si="125"/>
        <v>0</v>
      </c>
      <c r="K261" s="567">
        <f t="shared" si="125"/>
        <v>0</v>
      </c>
      <c r="L261" s="567">
        <f t="shared" si="125"/>
        <v>0</v>
      </c>
      <c r="M261" s="568">
        <f t="shared" si="125"/>
        <v>0</v>
      </c>
    </row>
    <row r="262" spans="1:13" s="15" customFormat="1" ht="13" thickTop="1">
      <c r="A262" s="290" t="s">
        <v>311</v>
      </c>
      <c r="B262" s="799" t="str">
        <f>'Budget Summ Amt'!S8</f>
        <v xml:space="preserve">PROGRAM NAME </v>
      </c>
      <c r="C262" s="310"/>
      <c r="D262" s="277"/>
      <c r="E262" s="292" t="s">
        <v>312</v>
      </c>
      <c r="F262" s="293"/>
      <c r="G262" s="544" t="str">
        <f>'Budget Summ Amt'!S9</f>
        <v>FUNDING SOURCE 15</v>
      </c>
      <c r="H262" s="277"/>
      <c r="I262" s="277"/>
      <c r="J262" s="277"/>
      <c r="K262" s="277"/>
      <c r="L262" s="277"/>
      <c r="M262" s="280"/>
    </row>
    <row r="263" spans="1:13" s="15" customFormat="1" ht="13.5" customHeight="1">
      <c r="A263" s="295" t="s">
        <v>313</v>
      </c>
      <c r="B263" s="296"/>
      <c r="C263" s="311">
        <f>SUM(D263:M263)</f>
        <v>0</v>
      </c>
      <c r="D263" s="281"/>
      <c r="E263" s="90"/>
      <c r="F263" s="90"/>
      <c r="G263" s="90"/>
      <c r="H263" s="90"/>
      <c r="I263" s="90"/>
      <c r="J263" s="90"/>
      <c r="K263" s="90"/>
      <c r="L263" s="90"/>
      <c r="M263" s="91"/>
    </row>
    <row r="264" spans="1:13" s="15" customFormat="1">
      <c r="A264" s="295" t="s">
        <v>314</v>
      </c>
      <c r="B264" s="296"/>
      <c r="C264" s="312">
        <f>SUM(D264:M264)</f>
        <v>0</v>
      </c>
      <c r="D264" s="282"/>
      <c r="E264" s="88"/>
      <c r="F264" s="88"/>
      <c r="G264" s="88"/>
      <c r="H264" s="88"/>
      <c r="I264" s="88"/>
      <c r="J264" s="88"/>
      <c r="K264" s="88"/>
      <c r="L264" s="88"/>
      <c r="M264" s="89"/>
    </row>
    <row r="265" spans="1:13" s="15" customFormat="1">
      <c r="A265" s="295" t="s">
        <v>315</v>
      </c>
      <c r="B265" s="296"/>
      <c r="C265" s="313">
        <f>+C263-C264</f>
        <v>0</v>
      </c>
      <c r="D265" s="315">
        <f t="shared" ref="D265:M265" si="126">+D263-D264</f>
        <v>0</v>
      </c>
      <c r="E265" s="315">
        <f t="shared" si="126"/>
        <v>0</v>
      </c>
      <c r="F265" s="315">
        <f t="shared" si="126"/>
        <v>0</v>
      </c>
      <c r="G265" s="315">
        <f t="shared" si="126"/>
        <v>0</v>
      </c>
      <c r="H265" s="315">
        <f t="shared" si="126"/>
        <v>0</v>
      </c>
      <c r="I265" s="315">
        <f t="shared" si="126"/>
        <v>0</v>
      </c>
      <c r="J265" s="315">
        <f t="shared" si="126"/>
        <v>0</v>
      </c>
      <c r="K265" s="315">
        <f t="shared" si="126"/>
        <v>0</v>
      </c>
      <c r="L265" s="315">
        <f t="shared" si="126"/>
        <v>0</v>
      </c>
      <c r="M265" s="316">
        <f t="shared" si="126"/>
        <v>0</v>
      </c>
    </row>
    <row r="266" spans="1:13" s="13" customFormat="1" ht="10.5">
      <c r="A266" s="300" t="s">
        <v>316</v>
      </c>
      <c r="B266" s="301"/>
      <c r="C266" s="439">
        <f>SUM(D266:M266)</f>
        <v>0</v>
      </c>
      <c r="D266" s="436"/>
      <c r="E266" s="436"/>
      <c r="F266" s="436"/>
      <c r="G266" s="436"/>
      <c r="H266" s="436"/>
      <c r="I266" s="436"/>
      <c r="J266" s="436"/>
      <c r="K266" s="436"/>
      <c r="L266" s="436"/>
      <c r="M266" s="437"/>
    </row>
    <row r="267" spans="1:13" s="13" customFormat="1" ht="10.5">
      <c r="A267" s="302" t="s">
        <v>317</v>
      </c>
      <c r="B267" s="301"/>
      <c r="C267" s="314"/>
      <c r="D267" s="317" t="str">
        <f t="shared" ref="D267:M267" si="127">IF(ISERROR(+D263/D266),"",+D263/D266)</f>
        <v/>
      </c>
      <c r="E267" s="317" t="str">
        <f t="shared" si="127"/>
        <v/>
      </c>
      <c r="F267" s="317" t="str">
        <f t="shared" si="127"/>
        <v/>
      </c>
      <c r="G267" s="317" t="str">
        <f t="shared" si="127"/>
        <v/>
      </c>
      <c r="H267" s="317" t="str">
        <f t="shared" si="127"/>
        <v/>
      </c>
      <c r="I267" s="317" t="str">
        <f t="shared" si="127"/>
        <v/>
      </c>
      <c r="J267" s="317" t="str">
        <f t="shared" si="127"/>
        <v/>
      </c>
      <c r="K267" s="317" t="str">
        <f t="shared" si="127"/>
        <v/>
      </c>
      <c r="L267" s="317" t="str">
        <f t="shared" si="127"/>
        <v/>
      </c>
      <c r="M267" s="318" t="str">
        <f t="shared" si="127"/>
        <v/>
      </c>
    </row>
    <row r="268" spans="1:13" s="13" customFormat="1" ht="10.5">
      <c r="A268" s="302" t="s">
        <v>318</v>
      </c>
      <c r="B268" s="301"/>
      <c r="C268" s="439">
        <f>SUM(D268:M268)</f>
        <v>0</v>
      </c>
      <c r="D268" s="436"/>
      <c r="E268" s="436"/>
      <c r="F268" s="436"/>
      <c r="G268" s="436"/>
      <c r="H268" s="436"/>
      <c r="I268" s="436"/>
      <c r="J268" s="436"/>
      <c r="K268" s="436"/>
      <c r="L268" s="436"/>
      <c r="M268" s="437"/>
    </row>
    <row r="269" spans="1:13" s="13" customFormat="1" ht="10.5">
      <c r="A269" s="302" t="s">
        <v>319</v>
      </c>
      <c r="B269" s="301"/>
      <c r="C269" s="314"/>
      <c r="D269" s="317" t="str">
        <f t="shared" ref="D269:M269" si="128">IF(ISERROR(+D263/D268),"",+D263/D268)</f>
        <v/>
      </c>
      <c r="E269" s="317" t="str">
        <f t="shared" si="128"/>
        <v/>
      </c>
      <c r="F269" s="317" t="str">
        <f t="shared" si="128"/>
        <v/>
      </c>
      <c r="G269" s="317" t="str">
        <f t="shared" si="128"/>
        <v/>
      </c>
      <c r="H269" s="317" t="str">
        <f t="shared" si="128"/>
        <v/>
      </c>
      <c r="I269" s="317" t="str">
        <f t="shared" si="128"/>
        <v/>
      </c>
      <c r="J269" s="317" t="str">
        <f t="shared" si="128"/>
        <v/>
      </c>
      <c r="K269" s="317" t="str">
        <f t="shared" si="128"/>
        <v/>
      </c>
      <c r="L269" s="317" t="str">
        <f t="shared" si="128"/>
        <v/>
      </c>
      <c r="M269" s="318" t="str">
        <f t="shared" si="128"/>
        <v/>
      </c>
    </row>
    <row r="270" spans="1:13" s="13" customFormat="1" ht="10.5">
      <c r="A270" s="302"/>
      <c r="B270" s="301"/>
      <c r="C270" s="314"/>
      <c r="D270" s="143"/>
      <c r="E270" s="143"/>
      <c r="F270" s="143"/>
      <c r="G270" s="143"/>
      <c r="H270" s="143"/>
      <c r="I270" s="143"/>
      <c r="J270" s="143"/>
      <c r="K270" s="143"/>
      <c r="L270" s="143"/>
      <c r="M270" s="144"/>
    </row>
    <row r="271" spans="1:13" s="13" customFormat="1" ht="10.5">
      <c r="A271" s="302" t="s">
        <v>320</v>
      </c>
      <c r="B271" s="301"/>
      <c r="C271" s="439">
        <f>SUM(D271:M271)</f>
        <v>0</v>
      </c>
      <c r="D271" s="436"/>
      <c r="E271" s="436"/>
      <c r="F271" s="436"/>
      <c r="G271" s="436"/>
      <c r="H271" s="436"/>
      <c r="I271" s="436"/>
      <c r="J271" s="436"/>
      <c r="K271" s="436"/>
      <c r="L271" s="436"/>
      <c r="M271" s="437"/>
    </row>
    <row r="272" spans="1:13" s="13" customFormat="1" ht="10.5">
      <c r="A272" s="302" t="s">
        <v>321</v>
      </c>
      <c r="B272" s="301"/>
      <c r="C272" s="439">
        <f>SUM(D272:M272)</f>
        <v>0</v>
      </c>
      <c r="D272" s="436"/>
      <c r="E272" s="436"/>
      <c r="F272" s="436"/>
      <c r="G272" s="436"/>
      <c r="H272" s="436"/>
      <c r="I272" s="436"/>
      <c r="J272" s="436"/>
      <c r="K272" s="436"/>
      <c r="L272" s="436"/>
      <c r="M272" s="437"/>
    </row>
    <row r="273" spans="1:13" s="13" customFormat="1" ht="10.5">
      <c r="A273" s="302" t="s">
        <v>322</v>
      </c>
      <c r="B273" s="301"/>
      <c r="C273" s="439">
        <f>SUM(D273:M273)</f>
        <v>0</v>
      </c>
      <c r="D273" s="436"/>
      <c r="E273" s="436"/>
      <c r="F273" s="436"/>
      <c r="G273" s="436"/>
      <c r="H273" s="436"/>
      <c r="I273" s="436"/>
      <c r="J273" s="436"/>
      <c r="K273" s="436"/>
      <c r="L273" s="436"/>
      <c r="M273" s="437"/>
    </row>
    <row r="274" spans="1:13" s="13" customFormat="1" ht="10.5">
      <c r="A274" s="302" t="s">
        <v>323</v>
      </c>
      <c r="B274" s="301"/>
      <c r="C274" s="439">
        <f t="shared" ref="C274:M274" si="129">SUM(C271:C273)</f>
        <v>0</v>
      </c>
      <c r="D274" s="560">
        <f t="shared" si="129"/>
        <v>0</v>
      </c>
      <c r="E274" s="560">
        <f t="shared" si="129"/>
        <v>0</v>
      </c>
      <c r="F274" s="560">
        <f t="shared" si="129"/>
        <v>0</v>
      </c>
      <c r="G274" s="560">
        <f t="shared" si="129"/>
        <v>0</v>
      </c>
      <c r="H274" s="560">
        <f t="shared" si="129"/>
        <v>0</v>
      </c>
      <c r="I274" s="560">
        <f t="shared" si="129"/>
        <v>0</v>
      </c>
      <c r="J274" s="560">
        <f t="shared" si="129"/>
        <v>0</v>
      </c>
      <c r="K274" s="560">
        <f t="shared" si="129"/>
        <v>0</v>
      </c>
      <c r="L274" s="561">
        <f t="shared" si="129"/>
        <v>0</v>
      </c>
      <c r="M274" s="562">
        <f t="shared" si="129"/>
        <v>0</v>
      </c>
    </row>
    <row r="275" spans="1:13" s="13" customFormat="1" ht="10.5">
      <c r="A275" s="302" t="s">
        <v>324</v>
      </c>
      <c r="B275" s="301"/>
      <c r="C275" s="305" t="str">
        <f>IF(ISERROR(+C274/C268),"", +C274/C268)</f>
        <v/>
      </c>
      <c r="D275" s="319" t="str">
        <f t="shared" ref="D275:M275" si="130">IF(ISERROR(+D274/D268),"", +D274/D268)</f>
        <v/>
      </c>
      <c r="E275" s="319" t="str">
        <f t="shared" si="130"/>
        <v/>
      </c>
      <c r="F275" s="319" t="str">
        <f t="shared" si="130"/>
        <v/>
      </c>
      <c r="G275" s="319" t="str">
        <f t="shared" si="130"/>
        <v/>
      </c>
      <c r="H275" s="319" t="str">
        <f t="shared" si="130"/>
        <v/>
      </c>
      <c r="I275" s="319" t="str">
        <f t="shared" si="130"/>
        <v/>
      </c>
      <c r="J275" s="319" t="str">
        <f t="shared" si="130"/>
        <v/>
      </c>
      <c r="K275" s="319" t="str">
        <f t="shared" si="130"/>
        <v/>
      </c>
      <c r="L275" s="319" t="str">
        <f t="shared" si="130"/>
        <v/>
      </c>
      <c r="M275" s="320" t="str">
        <f t="shared" si="130"/>
        <v/>
      </c>
    </row>
    <row r="276" spans="1:13" s="13" customFormat="1" ht="10.5">
      <c r="A276" s="302" t="s">
        <v>325</v>
      </c>
      <c r="B276" s="301"/>
      <c r="C276" s="306">
        <f>SUM(D276:M276)</f>
        <v>0</v>
      </c>
      <c r="D276" s="317" t="str">
        <f t="shared" ref="D276:M276" si="131">IF(ISERROR(+D271*D269*0.5),"",ROUND((+D271*D269*0.5),2))</f>
        <v/>
      </c>
      <c r="E276" s="317" t="str">
        <f t="shared" si="131"/>
        <v/>
      </c>
      <c r="F276" s="317" t="str">
        <f t="shared" si="131"/>
        <v/>
      </c>
      <c r="G276" s="317" t="str">
        <f t="shared" si="131"/>
        <v/>
      </c>
      <c r="H276" s="317" t="str">
        <f t="shared" si="131"/>
        <v/>
      </c>
      <c r="I276" s="317" t="str">
        <f t="shared" si="131"/>
        <v/>
      </c>
      <c r="J276" s="317" t="str">
        <f t="shared" si="131"/>
        <v/>
      </c>
      <c r="K276" s="317" t="str">
        <f t="shared" si="131"/>
        <v/>
      </c>
      <c r="L276" s="317" t="str">
        <f t="shared" si="131"/>
        <v/>
      </c>
      <c r="M276" s="318" t="str">
        <f t="shared" si="131"/>
        <v/>
      </c>
    </row>
    <row r="277" spans="1:13" s="13" customFormat="1" ht="10.5">
      <c r="A277" s="302" t="s">
        <v>326</v>
      </c>
      <c r="B277" s="301"/>
      <c r="C277" s="306">
        <f>SUM(D277:M277)</f>
        <v>0</v>
      </c>
      <c r="D277" s="317" t="str">
        <f>IF(ISERROR(+D272*D269*0.65),"",ROUND((+D272*D269*0.65),2))</f>
        <v/>
      </c>
      <c r="E277" s="317" t="str">
        <f t="shared" ref="E277:M277" si="132">IF(ISERROR(+E272*E269*0.65),"",ROUND((+E272*E269*0.65),2))</f>
        <v/>
      </c>
      <c r="F277" s="317" t="str">
        <f t="shared" si="132"/>
        <v/>
      </c>
      <c r="G277" s="317" t="str">
        <f t="shared" si="132"/>
        <v/>
      </c>
      <c r="H277" s="317" t="str">
        <f t="shared" si="132"/>
        <v/>
      </c>
      <c r="I277" s="317" t="str">
        <f t="shared" si="132"/>
        <v/>
      </c>
      <c r="J277" s="317" t="str">
        <f t="shared" si="132"/>
        <v/>
      </c>
      <c r="K277" s="317" t="str">
        <f t="shared" si="132"/>
        <v/>
      </c>
      <c r="L277" s="317" t="str">
        <f t="shared" si="132"/>
        <v/>
      </c>
      <c r="M277" s="318" t="str">
        <f t="shared" si="132"/>
        <v/>
      </c>
    </row>
    <row r="278" spans="1:13" s="13" customFormat="1" ht="10.5">
      <c r="A278" s="302" t="s">
        <v>327</v>
      </c>
      <c r="B278" s="307"/>
      <c r="C278" s="559">
        <f>SUM(D278:M278)</f>
        <v>0</v>
      </c>
      <c r="D278" s="564" t="str">
        <f t="shared" ref="D278:M278" si="133">IF(ISERROR(+D273*D269*0.9),"",ROUND((+D273*D269*0.9),2))</f>
        <v/>
      </c>
      <c r="E278" s="564" t="str">
        <f t="shared" si="133"/>
        <v/>
      </c>
      <c r="F278" s="564" t="str">
        <f t="shared" si="133"/>
        <v/>
      </c>
      <c r="G278" s="564" t="str">
        <f t="shared" si="133"/>
        <v/>
      </c>
      <c r="H278" s="564" t="str">
        <f t="shared" si="133"/>
        <v/>
      </c>
      <c r="I278" s="564" t="str">
        <f t="shared" si="133"/>
        <v/>
      </c>
      <c r="J278" s="564" t="str">
        <f t="shared" si="133"/>
        <v/>
      </c>
      <c r="K278" s="564" t="str">
        <f t="shared" si="133"/>
        <v/>
      </c>
      <c r="L278" s="564" t="str">
        <f t="shared" si="133"/>
        <v/>
      </c>
      <c r="M278" s="564" t="str">
        <f t="shared" si="133"/>
        <v/>
      </c>
    </row>
    <row r="279" spans="1:13" s="15" customFormat="1" ht="13" thickBot="1">
      <c r="A279" s="308" t="s">
        <v>328</v>
      </c>
      <c r="B279" s="309"/>
      <c r="C279" s="565">
        <f>SUM(C276:C278)</f>
        <v>0</v>
      </c>
      <c r="D279" s="567">
        <f t="shared" ref="D279:M279" si="134">SUM(D276:D278)</f>
        <v>0</v>
      </c>
      <c r="E279" s="567">
        <f t="shared" si="134"/>
        <v>0</v>
      </c>
      <c r="F279" s="567">
        <f t="shared" si="134"/>
        <v>0</v>
      </c>
      <c r="G279" s="567">
        <f t="shared" si="134"/>
        <v>0</v>
      </c>
      <c r="H279" s="567">
        <f t="shared" si="134"/>
        <v>0</v>
      </c>
      <c r="I279" s="567">
        <f t="shared" si="134"/>
        <v>0</v>
      </c>
      <c r="J279" s="567">
        <f t="shared" si="134"/>
        <v>0</v>
      </c>
      <c r="K279" s="567">
        <f t="shared" si="134"/>
        <v>0</v>
      </c>
      <c r="L279" s="567">
        <f t="shared" si="134"/>
        <v>0</v>
      </c>
      <c r="M279" s="568">
        <f t="shared" si="134"/>
        <v>0</v>
      </c>
    </row>
    <row r="280" spans="1:13" s="15" customFormat="1" ht="13" thickTop="1">
      <c r="A280" s="290" t="s">
        <v>311</v>
      </c>
      <c r="B280" s="799" t="str">
        <f>'Budget Summ Amt'!T8</f>
        <v xml:space="preserve">PROGRAM NAME </v>
      </c>
      <c r="C280" s="310"/>
      <c r="D280" s="277"/>
      <c r="E280" s="292" t="s">
        <v>312</v>
      </c>
      <c r="F280" s="293"/>
      <c r="G280" s="544" t="str">
        <f>'Budget Summ Amt'!T9</f>
        <v>FUNDING SOURCE 16</v>
      </c>
      <c r="H280" s="277"/>
      <c r="I280" s="277"/>
      <c r="J280" s="277"/>
      <c r="K280" s="277"/>
      <c r="L280" s="277"/>
      <c r="M280" s="280"/>
    </row>
    <row r="281" spans="1:13" s="15" customFormat="1">
      <c r="A281" s="295" t="s">
        <v>313</v>
      </c>
      <c r="B281" s="296"/>
      <c r="C281" s="311">
        <f>SUM(D281:M281)</f>
        <v>0</v>
      </c>
      <c r="D281" s="281"/>
      <c r="E281" s="90"/>
      <c r="F281" s="90"/>
      <c r="G281" s="90"/>
      <c r="H281" s="90"/>
      <c r="I281" s="90"/>
      <c r="J281" s="90"/>
      <c r="K281" s="90"/>
      <c r="L281" s="90"/>
      <c r="M281" s="91"/>
    </row>
    <row r="282" spans="1:13" s="15" customFormat="1">
      <c r="A282" s="295" t="s">
        <v>314</v>
      </c>
      <c r="B282" s="296"/>
      <c r="C282" s="312">
        <f>SUM(D282:M282)</f>
        <v>0</v>
      </c>
      <c r="D282" s="282"/>
      <c r="E282" s="88"/>
      <c r="F282" s="88"/>
      <c r="G282" s="88"/>
      <c r="H282" s="88"/>
      <c r="I282" s="88"/>
      <c r="J282" s="88"/>
      <c r="K282" s="88"/>
      <c r="L282" s="88"/>
      <c r="M282" s="89"/>
    </row>
    <row r="283" spans="1:13" s="15" customFormat="1">
      <c r="A283" s="295" t="s">
        <v>315</v>
      </c>
      <c r="B283" s="296"/>
      <c r="C283" s="313">
        <f>+C281-C282</f>
        <v>0</v>
      </c>
      <c r="D283" s="315">
        <f t="shared" ref="D283:M283" si="135">+D281-D282</f>
        <v>0</v>
      </c>
      <c r="E283" s="315">
        <f t="shared" si="135"/>
        <v>0</v>
      </c>
      <c r="F283" s="315">
        <f t="shared" si="135"/>
        <v>0</v>
      </c>
      <c r="G283" s="315">
        <f t="shared" si="135"/>
        <v>0</v>
      </c>
      <c r="H283" s="315">
        <f t="shared" si="135"/>
        <v>0</v>
      </c>
      <c r="I283" s="315">
        <f t="shared" si="135"/>
        <v>0</v>
      </c>
      <c r="J283" s="315">
        <f t="shared" si="135"/>
        <v>0</v>
      </c>
      <c r="K283" s="315">
        <f t="shared" si="135"/>
        <v>0</v>
      </c>
      <c r="L283" s="315">
        <f t="shared" si="135"/>
        <v>0</v>
      </c>
      <c r="M283" s="316">
        <f t="shared" si="135"/>
        <v>0</v>
      </c>
    </row>
    <row r="284" spans="1:13" s="13" customFormat="1" ht="10.5">
      <c r="A284" s="300" t="s">
        <v>316</v>
      </c>
      <c r="B284" s="301"/>
      <c r="C284" s="439">
        <f>SUM(D284:M284)</f>
        <v>0</v>
      </c>
      <c r="D284" s="436"/>
      <c r="E284" s="436"/>
      <c r="F284" s="436"/>
      <c r="G284" s="436"/>
      <c r="H284" s="436"/>
      <c r="I284" s="436"/>
      <c r="J284" s="436"/>
      <c r="K284" s="436"/>
      <c r="L284" s="436"/>
      <c r="M284" s="437"/>
    </row>
    <row r="285" spans="1:13" s="13" customFormat="1" ht="10.5">
      <c r="A285" s="302" t="s">
        <v>317</v>
      </c>
      <c r="B285" s="301"/>
      <c r="C285" s="314"/>
      <c r="D285" s="317" t="str">
        <f t="shared" ref="D285:M285" si="136">IF(ISERROR(+D281/D284),"",+D281/D284)</f>
        <v/>
      </c>
      <c r="E285" s="317" t="str">
        <f t="shared" si="136"/>
        <v/>
      </c>
      <c r="F285" s="317" t="str">
        <f t="shared" si="136"/>
        <v/>
      </c>
      <c r="G285" s="317" t="str">
        <f t="shared" si="136"/>
        <v/>
      </c>
      <c r="H285" s="317" t="str">
        <f t="shared" si="136"/>
        <v/>
      </c>
      <c r="I285" s="317" t="str">
        <f t="shared" si="136"/>
        <v/>
      </c>
      <c r="J285" s="317" t="str">
        <f t="shared" si="136"/>
        <v/>
      </c>
      <c r="K285" s="317" t="str">
        <f t="shared" si="136"/>
        <v/>
      </c>
      <c r="L285" s="317" t="str">
        <f t="shared" si="136"/>
        <v/>
      </c>
      <c r="M285" s="318" t="str">
        <f t="shared" si="136"/>
        <v/>
      </c>
    </row>
    <row r="286" spans="1:13" s="13" customFormat="1" ht="10.5">
      <c r="A286" s="302" t="s">
        <v>318</v>
      </c>
      <c r="B286" s="301"/>
      <c r="C286" s="439">
        <f>SUM(D286:M286)</f>
        <v>0</v>
      </c>
      <c r="D286" s="436"/>
      <c r="E286" s="436"/>
      <c r="F286" s="436"/>
      <c r="G286" s="436"/>
      <c r="H286" s="436"/>
      <c r="I286" s="436"/>
      <c r="J286" s="436"/>
      <c r="K286" s="436"/>
      <c r="L286" s="436"/>
      <c r="M286" s="437"/>
    </row>
    <row r="287" spans="1:13" s="13" customFormat="1" ht="10.5">
      <c r="A287" s="302" t="s">
        <v>319</v>
      </c>
      <c r="B287" s="301"/>
      <c r="C287" s="314"/>
      <c r="D287" s="317" t="str">
        <f t="shared" ref="D287:M287" si="137">IF(ISERROR(+D281/D286),"",+D281/D286)</f>
        <v/>
      </c>
      <c r="E287" s="317" t="str">
        <f t="shared" si="137"/>
        <v/>
      </c>
      <c r="F287" s="317" t="str">
        <f t="shared" si="137"/>
        <v/>
      </c>
      <c r="G287" s="317" t="str">
        <f t="shared" si="137"/>
        <v/>
      </c>
      <c r="H287" s="317" t="str">
        <f t="shared" si="137"/>
        <v/>
      </c>
      <c r="I287" s="317" t="str">
        <f t="shared" si="137"/>
        <v/>
      </c>
      <c r="J287" s="317" t="str">
        <f t="shared" si="137"/>
        <v/>
      </c>
      <c r="K287" s="317" t="str">
        <f t="shared" si="137"/>
        <v/>
      </c>
      <c r="L287" s="317" t="str">
        <f t="shared" si="137"/>
        <v/>
      </c>
      <c r="M287" s="318" t="str">
        <f t="shared" si="137"/>
        <v/>
      </c>
    </row>
    <row r="288" spans="1:13" s="13" customFormat="1" ht="10.5">
      <c r="A288" s="302"/>
      <c r="B288" s="301"/>
      <c r="C288" s="314"/>
      <c r="D288" s="143"/>
      <c r="E288" s="143"/>
      <c r="F288" s="143"/>
      <c r="G288" s="143"/>
      <c r="H288" s="143"/>
      <c r="I288" s="143"/>
      <c r="J288" s="143"/>
      <c r="K288" s="143"/>
      <c r="L288" s="143"/>
      <c r="M288" s="144"/>
    </row>
    <row r="289" spans="1:13" s="13" customFormat="1" ht="10.5">
      <c r="A289" s="302" t="s">
        <v>320</v>
      </c>
      <c r="B289" s="301"/>
      <c r="C289" s="439">
        <f>SUM(D289:M289)</f>
        <v>0</v>
      </c>
      <c r="D289" s="436"/>
      <c r="E289" s="436"/>
      <c r="F289" s="436"/>
      <c r="G289" s="436"/>
      <c r="H289" s="436"/>
      <c r="I289" s="436"/>
      <c r="J289" s="436"/>
      <c r="K289" s="436"/>
      <c r="L289" s="436"/>
      <c r="M289" s="437"/>
    </row>
    <row r="290" spans="1:13" s="13" customFormat="1" ht="10.5">
      <c r="A290" s="302" t="s">
        <v>321</v>
      </c>
      <c r="B290" s="301"/>
      <c r="C290" s="439">
        <f>SUM(D290:M290)</f>
        <v>0</v>
      </c>
      <c r="D290" s="436"/>
      <c r="E290" s="436"/>
      <c r="F290" s="436"/>
      <c r="G290" s="436"/>
      <c r="H290" s="436"/>
      <c r="I290" s="436"/>
      <c r="J290" s="436"/>
      <c r="K290" s="436"/>
      <c r="L290" s="436"/>
      <c r="M290" s="437"/>
    </row>
    <row r="291" spans="1:13" s="13" customFormat="1" ht="10.5">
      <c r="A291" s="302" t="s">
        <v>322</v>
      </c>
      <c r="B291" s="301"/>
      <c r="C291" s="439">
        <f>SUM(D291:M291)</f>
        <v>0</v>
      </c>
      <c r="D291" s="436"/>
      <c r="E291" s="436"/>
      <c r="F291" s="436"/>
      <c r="G291" s="436"/>
      <c r="H291" s="436"/>
      <c r="I291" s="436"/>
      <c r="J291" s="436"/>
      <c r="K291" s="436"/>
      <c r="L291" s="436"/>
      <c r="M291" s="437"/>
    </row>
    <row r="292" spans="1:13" s="13" customFormat="1" ht="10.5">
      <c r="A292" s="302" t="s">
        <v>323</v>
      </c>
      <c r="B292" s="301"/>
      <c r="C292" s="439">
        <f t="shared" ref="C292:M292" si="138">SUM(C289:C291)</f>
        <v>0</v>
      </c>
      <c r="D292" s="560">
        <f t="shared" si="138"/>
        <v>0</v>
      </c>
      <c r="E292" s="560">
        <f t="shared" si="138"/>
        <v>0</v>
      </c>
      <c r="F292" s="560">
        <f t="shared" si="138"/>
        <v>0</v>
      </c>
      <c r="G292" s="560">
        <f t="shared" si="138"/>
        <v>0</v>
      </c>
      <c r="H292" s="560">
        <f t="shared" si="138"/>
        <v>0</v>
      </c>
      <c r="I292" s="560">
        <f t="shared" si="138"/>
        <v>0</v>
      </c>
      <c r="J292" s="560">
        <f t="shared" si="138"/>
        <v>0</v>
      </c>
      <c r="K292" s="560">
        <f t="shared" si="138"/>
        <v>0</v>
      </c>
      <c r="L292" s="561">
        <f t="shared" si="138"/>
        <v>0</v>
      </c>
      <c r="M292" s="562">
        <f t="shared" si="138"/>
        <v>0</v>
      </c>
    </row>
    <row r="293" spans="1:13" s="13" customFormat="1" ht="10.5">
      <c r="A293" s="302" t="s">
        <v>324</v>
      </c>
      <c r="B293" s="301"/>
      <c r="C293" s="305" t="str">
        <f>IF(ISERROR(+C292/C286),"", +C292/C286)</f>
        <v/>
      </c>
      <c r="D293" s="319" t="str">
        <f t="shared" ref="D293:M293" si="139">IF(ISERROR(+D292/D286),"", +D292/D286)</f>
        <v/>
      </c>
      <c r="E293" s="319" t="str">
        <f t="shared" si="139"/>
        <v/>
      </c>
      <c r="F293" s="319" t="str">
        <f t="shared" si="139"/>
        <v/>
      </c>
      <c r="G293" s="319" t="str">
        <f t="shared" si="139"/>
        <v/>
      </c>
      <c r="H293" s="319" t="str">
        <f t="shared" si="139"/>
        <v/>
      </c>
      <c r="I293" s="319" t="str">
        <f t="shared" si="139"/>
        <v/>
      </c>
      <c r="J293" s="319" t="str">
        <f t="shared" si="139"/>
        <v/>
      </c>
      <c r="K293" s="319" t="str">
        <f t="shared" si="139"/>
        <v/>
      </c>
      <c r="L293" s="319" t="str">
        <f t="shared" si="139"/>
        <v/>
      </c>
      <c r="M293" s="320" t="str">
        <f t="shared" si="139"/>
        <v/>
      </c>
    </row>
    <row r="294" spans="1:13" s="13" customFormat="1" ht="10.5">
      <c r="A294" s="302" t="s">
        <v>325</v>
      </c>
      <c r="B294" s="301"/>
      <c r="C294" s="306">
        <f>SUM(D294:M294)</f>
        <v>0</v>
      </c>
      <c r="D294" s="317" t="str">
        <f t="shared" ref="D294:M294" si="140">IF(ISERROR(+D289*D287*0.5),"",ROUND((+D289*D287*0.5),2))</f>
        <v/>
      </c>
      <c r="E294" s="317" t="str">
        <f t="shared" si="140"/>
        <v/>
      </c>
      <c r="F294" s="317" t="str">
        <f t="shared" si="140"/>
        <v/>
      </c>
      <c r="G294" s="317" t="str">
        <f t="shared" si="140"/>
        <v/>
      </c>
      <c r="H294" s="317" t="str">
        <f t="shared" si="140"/>
        <v/>
      </c>
      <c r="I294" s="317" t="str">
        <f t="shared" si="140"/>
        <v/>
      </c>
      <c r="J294" s="317" t="str">
        <f t="shared" si="140"/>
        <v/>
      </c>
      <c r="K294" s="317" t="str">
        <f t="shared" si="140"/>
        <v/>
      </c>
      <c r="L294" s="317" t="str">
        <f t="shared" si="140"/>
        <v/>
      </c>
      <c r="M294" s="318" t="str">
        <f t="shared" si="140"/>
        <v/>
      </c>
    </row>
    <row r="295" spans="1:13" s="13" customFormat="1" ht="10.5">
      <c r="A295" s="302" t="s">
        <v>326</v>
      </c>
      <c r="B295" s="301"/>
      <c r="C295" s="306">
        <f>SUM(D295:M295)</f>
        <v>0</v>
      </c>
      <c r="D295" s="317" t="str">
        <f>IF(ISERROR(+D290*D287*0.65),"",ROUND((+D290*D287*0.65),2))</f>
        <v/>
      </c>
      <c r="E295" s="317" t="str">
        <f t="shared" ref="E295:M295" si="141">IF(ISERROR(+E290*E287*0.65),"",ROUND((+E290*E287*0.65),2))</f>
        <v/>
      </c>
      <c r="F295" s="317" t="str">
        <f t="shared" si="141"/>
        <v/>
      </c>
      <c r="G295" s="317" t="str">
        <f t="shared" si="141"/>
        <v/>
      </c>
      <c r="H295" s="317" t="str">
        <f t="shared" si="141"/>
        <v/>
      </c>
      <c r="I295" s="317" t="str">
        <f t="shared" si="141"/>
        <v/>
      </c>
      <c r="J295" s="317" t="str">
        <f t="shared" si="141"/>
        <v/>
      </c>
      <c r="K295" s="317" t="str">
        <f t="shared" si="141"/>
        <v/>
      </c>
      <c r="L295" s="317" t="str">
        <f t="shared" si="141"/>
        <v/>
      </c>
      <c r="M295" s="318" t="str">
        <f t="shared" si="141"/>
        <v/>
      </c>
    </row>
    <row r="296" spans="1:13" s="13" customFormat="1" ht="10.5">
      <c r="A296" s="302" t="s">
        <v>327</v>
      </c>
      <c r="B296" s="307"/>
      <c r="C296" s="559">
        <f>SUM(D296:M296)</f>
        <v>0</v>
      </c>
      <c r="D296" s="564" t="str">
        <f t="shared" ref="D296:M296" si="142">IF(ISERROR(+D291*D287*0.9),"",ROUND((+D291*D287*0.9),2))</f>
        <v/>
      </c>
      <c r="E296" s="564" t="str">
        <f t="shared" si="142"/>
        <v/>
      </c>
      <c r="F296" s="564" t="str">
        <f t="shared" si="142"/>
        <v/>
      </c>
      <c r="G296" s="564" t="str">
        <f t="shared" si="142"/>
        <v/>
      </c>
      <c r="H296" s="564" t="str">
        <f t="shared" si="142"/>
        <v/>
      </c>
      <c r="I296" s="564" t="str">
        <f t="shared" si="142"/>
        <v/>
      </c>
      <c r="J296" s="564" t="str">
        <f t="shared" si="142"/>
        <v/>
      </c>
      <c r="K296" s="564" t="str">
        <f t="shared" si="142"/>
        <v/>
      </c>
      <c r="L296" s="564" t="str">
        <f t="shared" si="142"/>
        <v/>
      </c>
      <c r="M296" s="564" t="str">
        <f t="shared" si="142"/>
        <v/>
      </c>
    </row>
    <row r="297" spans="1:13" s="15" customFormat="1" ht="13" thickBot="1">
      <c r="A297" s="308" t="s">
        <v>328</v>
      </c>
      <c r="B297" s="309"/>
      <c r="C297" s="565">
        <f>SUM(C294:C296)</f>
        <v>0</v>
      </c>
      <c r="D297" s="567">
        <f t="shared" ref="D297:M297" si="143">SUM(D294:D296)</f>
        <v>0</v>
      </c>
      <c r="E297" s="567">
        <f t="shared" si="143"/>
        <v>0</v>
      </c>
      <c r="F297" s="567">
        <f t="shared" si="143"/>
        <v>0</v>
      </c>
      <c r="G297" s="567">
        <f t="shared" si="143"/>
        <v>0</v>
      </c>
      <c r="H297" s="567">
        <f t="shared" si="143"/>
        <v>0</v>
      </c>
      <c r="I297" s="567">
        <f t="shared" si="143"/>
        <v>0</v>
      </c>
      <c r="J297" s="567">
        <f t="shared" si="143"/>
        <v>0</v>
      </c>
      <c r="K297" s="567">
        <f t="shared" si="143"/>
        <v>0</v>
      </c>
      <c r="L297" s="567">
        <f t="shared" si="143"/>
        <v>0</v>
      </c>
      <c r="M297" s="568">
        <f t="shared" si="143"/>
        <v>0</v>
      </c>
    </row>
    <row r="298" spans="1:13" s="15" customFormat="1" ht="13" thickTop="1">
      <c r="A298" s="290" t="s">
        <v>311</v>
      </c>
      <c r="B298" s="799" t="str">
        <f>'Budget Summ Amt'!U8</f>
        <v xml:space="preserve">PROGRAM NAME </v>
      </c>
      <c r="C298" s="310"/>
      <c r="D298" s="277"/>
      <c r="E298" s="292" t="s">
        <v>312</v>
      </c>
      <c r="F298" s="293"/>
      <c r="G298" s="544" t="str">
        <f>'Budget Summ Amt'!U9</f>
        <v>FUNDING SOURCE 17</v>
      </c>
      <c r="H298" s="277"/>
      <c r="I298" s="277"/>
      <c r="J298" s="277"/>
      <c r="K298" s="277"/>
      <c r="L298" s="277"/>
      <c r="M298" s="280"/>
    </row>
    <row r="299" spans="1:13" s="15" customFormat="1">
      <c r="A299" s="295" t="s">
        <v>313</v>
      </c>
      <c r="B299" s="296"/>
      <c r="C299" s="311">
        <f>SUM(D299:M299)</f>
        <v>0</v>
      </c>
      <c r="D299" s="281"/>
      <c r="E299" s="90"/>
      <c r="F299" s="90"/>
      <c r="G299" s="90"/>
      <c r="H299" s="90"/>
      <c r="I299" s="90"/>
      <c r="J299" s="90"/>
      <c r="K299" s="90"/>
      <c r="L299" s="90"/>
      <c r="M299" s="91"/>
    </row>
    <row r="300" spans="1:13" s="15" customFormat="1">
      <c r="A300" s="295" t="s">
        <v>314</v>
      </c>
      <c r="B300" s="296"/>
      <c r="C300" s="312">
        <f>SUM(D300:M300)</f>
        <v>0</v>
      </c>
      <c r="D300" s="282"/>
      <c r="E300" s="88"/>
      <c r="F300" s="88"/>
      <c r="G300" s="88"/>
      <c r="H300" s="88"/>
      <c r="I300" s="88"/>
      <c r="J300" s="88"/>
      <c r="K300" s="88"/>
      <c r="L300" s="88"/>
      <c r="M300" s="89"/>
    </row>
    <row r="301" spans="1:13" s="15" customFormat="1">
      <c r="A301" s="295" t="s">
        <v>315</v>
      </c>
      <c r="B301" s="296"/>
      <c r="C301" s="313">
        <f>+C299-C300</f>
        <v>0</v>
      </c>
      <c r="D301" s="315">
        <f t="shared" ref="D301:M301" si="144">+D299-D300</f>
        <v>0</v>
      </c>
      <c r="E301" s="315">
        <f t="shared" si="144"/>
        <v>0</v>
      </c>
      <c r="F301" s="315">
        <f t="shared" si="144"/>
        <v>0</v>
      </c>
      <c r="G301" s="315">
        <f t="shared" si="144"/>
        <v>0</v>
      </c>
      <c r="H301" s="315">
        <f t="shared" si="144"/>
        <v>0</v>
      </c>
      <c r="I301" s="315">
        <f t="shared" si="144"/>
        <v>0</v>
      </c>
      <c r="J301" s="315">
        <f t="shared" si="144"/>
        <v>0</v>
      </c>
      <c r="K301" s="315">
        <f t="shared" si="144"/>
        <v>0</v>
      </c>
      <c r="L301" s="315">
        <f t="shared" si="144"/>
        <v>0</v>
      </c>
      <c r="M301" s="316">
        <f t="shared" si="144"/>
        <v>0</v>
      </c>
    </row>
    <row r="302" spans="1:13" s="13" customFormat="1" ht="10.5">
      <c r="A302" s="300" t="s">
        <v>316</v>
      </c>
      <c r="B302" s="301"/>
      <c r="C302" s="439">
        <f>SUM(D302:M302)</f>
        <v>0</v>
      </c>
      <c r="D302" s="436"/>
      <c r="E302" s="436"/>
      <c r="F302" s="436"/>
      <c r="G302" s="436"/>
      <c r="H302" s="436"/>
      <c r="I302" s="436"/>
      <c r="J302" s="436"/>
      <c r="K302" s="436"/>
      <c r="L302" s="436"/>
      <c r="M302" s="437"/>
    </row>
    <row r="303" spans="1:13" s="13" customFormat="1" ht="10.5">
      <c r="A303" s="302" t="s">
        <v>317</v>
      </c>
      <c r="B303" s="301"/>
      <c r="C303" s="314"/>
      <c r="D303" s="317" t="str">
        <f t="shared" ref="D303:M303" si="145">IF(ISERROR(+D299/D302),"",+D299/D302)</f>
        <v/>
      </c>
      <c r="E303" s="317" t="str">
        <f t="shared" si="145"/>
        <v/>
      </c>
      <c r="F303" s="317" t="str">
        <f t="shared" si="145"/>
        <v/>
      </c>
      <c r="G303" s="317" t="str">
        <f t="shared" si="145"/>
        <v/>
      </c>
      <c r="H303" s="317" t="str">
        <f t="shared" si="145"/>
        <v/>
      </c>
      <c r="I303" s="317" t="str">
        <f t="shared" si="145"/>
        <v/>
      </c>
      <c r="J303" s="317" t="str">
        <f t="shared" si="145"/>
        <v/>
      </c>
      <c r="K303" s="317" t="str">
        <f t="shared" si="145"/>
        <v/>
      </c>
      <c r="L303" s="317" t="str">
        <f t="shared" si="145"/>
        <v/>
      </c>
      <c r="M303" s="318" t="str">
        <f t="shared" si="145"/>
        <v/>
      </c>
    </row>
    <row r="304" spans="1:13" s="13" customFormat="1" ht="10.5">
      <c r="A304" s="302" t="s">
        <v>318</v>
      </c>
      <c r="B304" s="301"/>
      <c r="C304" s="439">
        <f>SUM(D304:M304)</f>
        <v>0</v>
      </c>
      <c r="D304" s="436"/>
      <c r="E304" s="436"/>
      <c r="F304" s="436"/>
      <c r="G304" s="436"/>
      <c r="H304" s="436"/>
      <c r="I304" s="436"/>
      <c r="J304" s="436"/>
      <c r="K304" s="436"/>
      <c r="L304" s="436"/>
      <c r="M304" s="437"/>
    </row>
    <row r="305" spans="1:13" s="13" customFormat="1" ht="10.5">
      <c r="A305" s="302" t="s">
        <v>319</v>
      </c>
      <c r="B305" s="301"/>
      <c r="C305" s="314"/>
      <c r="D305" s="317" t="str">
        <f t="shared" ref="D305:M305" si="146">IF(ISERROR(+D299/D304),"",+D299/D304)</f>
        <v/>
      </c>
      <c r="E305" s="317" t="str">
        <f t="shared" si="146"/>
        <v/>
      </c>
      <c r="F305" s="317" t="str">
        <f t="shared" si="146"/>
        <v/>
      </c>
      <c r="G305" s="317" t="str">
        <f t="shared" si="146"/>
        <v/>
      </c>
      <c r="H305" s="317" t="str">
        <f t="shared" si="146"/>
        <v/>
      </c>
      <c r="I305" s="317" t="str">
        <f t="shared" si="146"/>
        <v/>
      </c>
      <c r="J305" s="317" t="str">
        <f t="shared" si="146"/>
        <v/>
      </c>
      <c r="K305" s="317" t="str">
        <f t="shared" si="146"/>
        <v/>
      </c>
      <c r="L305" s="317" t="str">
        <f t="shared" si="146"/>
        <v/>
      </c>
      <c r="M305" s="318" t="str">
        <f t="shared" si="146"/>
        <v/>
      </c>
    </row>
    <row r="306" spans="1:13" s="13" customFormat="1" ht="10.5">
      <c r="A306" s="302"/>
      <c r="B306" s="301"/>
      <c r="C306" s="314"/>
      <c r="D306" s="143"/>
      <c r="E306" s="143"/>
      <c r="F306" s="143"/>
      <c r="G306" s="143"/>
      <c r="H306" s="143"/>
      <c r="I306" s="143"/>
      <c r="J306" s="143"/>
      <c r="K306" s="143"/>
      <c r="L306" s="143"/>
      <c r="M306" s="144"/>
    </row>
    <row r="307" spans="1:13" s="13" customFormat="1" ht="10.5">
      <c r="A307" s="302" t="s">
        <v>320</v>
      </c>
      <c r="B307" s="301"/>
      <c r="C307" s="439">
        <f>SUM(D307:M307)</f>
        <v>0</v>
      </c>
      <c r="D307" s="436"/>
      <c r="E307" s="436"/>
      <c r="F307" s="436"/>
      <c r="G307" s="436"/>
      <c r="H307" s="436"/>
      <c r="I307" s="436"/>
      <c r="J307" s="436"/>
      <c r="K307" s="436"/>
      <c r="L307" s="436"/>
      <c r="M307" s="437"/>
    </row>
    <row r="308" spans="1:13" s="13" customFormat="1" ht="10.5">
      <c r="A308" s="302" t="s">
        <v>321</v>
      </c>
      <c r="B308" s="301"/>
      <c r="C308" s="439">
        <f>SUM(D308:M308)</f>
        <v>0</v>
      </c>
      <c r="D308" s="436"/>
      <c r="E308" s="436"/>
      <c r="F308" s="436"/>
      <c r="G308" s="436"/>
      <c r="H308" s="436"/>
      <c r="I308" s="436"/>
      <c r="J308" s="436"/>
      <c r="K308" s="436"/>
      <c r="L308" s="436"/>
      <c r="M308" s="437"/>
    </row>
    <row r="309" spans="1:13" s="13" customFormat="1" ht="10.5">
      <c r="A309" s="302" t="s">
        <v>322</v>
      </c>
      <c r="B309" s="301"/>
      <c r="C309" s="439">
        <f>SUM(D309:M309)</f>
        <v>0</v>
      </c>
      <c r="D309" s="436"/>
      <c r="E309" s="436"/>
      <c r="F309" s="436"/>
      <c r="G309" s="436"/>
      <c r="H309" s="436"/>
      <c r="I309" s="436"/>
      <c r="J309" s="436"/>
      <c r="K309" s="436"/>
      <c r="L309" s="436"/>
      <c r="M309" s="437"/>
    </row>
    <row r="310" spans="1:13" s="13" customFormat="1" ht="10.5">
      <c r="A310" s="302" t="s">
        <v>323</v>
      </c>
      <c r="B310" s="301"/>
      <c r="C310" s="439">
        <f t="shared" ref="C310:M310" si="147">SUM(C307:C309)</f>
        <v>0</v>
      </c>
      <c r="D310" s="560">
        <f t="shared" si="147"/>
        <v>0</v>
      </c>
      <c r="E310" s="560">
        <f t="shared" si="147"/>
        <v>0</v>
      </c>
      <c r="F310" s="560">
        <f t="shared" si="147"/>
        <v>0</v>
      </c>
      <c r="G310" s="560">
        <f t="shared" si="147"/>
        <v>0</v>
      </c>
      <c r="H310" s="560">
        <f t="shared" si="147"/>
        <v>0</v>
      </c>
      <c r="I310" s="560">
        <f t="shared" si="147"/>
        <v>0</v>
      </c>
      <c r="J310" s="560">
        <f t="shared" si="147"/>
        <v>0</v>
      </c>
      <c r="K310" s="560">
        <f t="shared" si="147"/>
        <v>0</v>
      </c>
      <c r="L310" s="561">
        <f t="shared" si="147"/>
        <v>0</v>
      </c>
      <c r="M310" s="562">
        <f t="shared" si="147"/>
        <v>0</v>
      </c>
    </row>
    <row r="311" spans="1:13" s="13" customFormat="1" ht="10.5">
      <c r="A311" s="302" t="s">
        <v>324</v>
      </c>
      <c r="B311" s="301"/>
      <c r="C311" s="305" t="str">
        <f>IF(ISERROR(+C310/C304),"", +C310/C304)</f>
        <v/>
      </c>
      <c r="D311" s="319" t="str">
        <f t="shared" ref="D311:M311" si="148">IF(ISERROR(+D310/D304),"", +D310/D304)</f>
        <v/>
      </c>
      <c r="E311" s="319" t="str">
        <f t="shared" si="148"/>
        <v/>
      </c>
      <c r="F311" s="319" t="str">
        <f t="shared" si="148"/>
        <v/>
      </c>
      <c r="G311" s="319" t="str">
        <f t="shared" si="148"/>
        <v/>
      </c>
      <c r="H311" s="319" t="str">
        <f t="shared" si="148"/>
        <v/>
      </c>
      <c r="I311" s="319" t="str">
        <f t="shared" si="148"/>
        <v/>
      </c>
      <c r="J311" s="319" t="str">
        <f t="shared" si="148"/>
        <v/>
      </c>
      <c r="K311" s="319" t="str">
        <f t="shared" si="148"/>
        <v/>
      </c>
      <c r="L311" s="319" t="str">
        <f t="shared" si="148"/>
        <v/>
      </c>
      <c r="M311" s="320" t="str">
        <f t="shared" si="148"/>
        <v/>
      </c>
    </row>
    <row r="312" spans="1:13" s="13" customFormat="1" ht="10.5">
      <c r="A312" s="302" t="s">
        <v>325</v>
      </c>
      <c r="B312" s="301"/>
      <c r="C312" s="306">
        <f>SUM(D312:M312)</f>
        <v>0</v>
      </c>
      <c r="D312" s="317" t="str">
        <f t="shared" ref="D312:M312" si="149">IF(ISERROR(+D307*D305*0.5),"",ROUND((+D307*D305*0.5),2))</f>
        <v/>
      </c>
      <c r="E312" s="317" t="str">
        <f t="shared" si="149"/>
        <v/>
      </c>
      <c r="F312" s="317" t="str">
        <f t="shared" si="149"/>
        <v/>
      </c>
      <c r="G312" s="317" t="str">
        <f t="shared" si="149"/>
        <v/>
      </c>
      <c r="H312" s="317" t="str">
        <f t="shared" si="149"/>
        <v/>
      </c>
      <c r="I312" s="317" t="str">
        <f t="shared" si="149"/>
        <v/>
      </c>
      <c r="J312" s="317" t="str">
        <f t="shared" si="149"/>
        <v/>
      </c>
      <c r="K312" s="317" t="str">
        <f t="shared" si="149"/>
        <v/>
      </c>
      <c r="L312" s="317" t="str">
        <f t="shared" si="149"/>
        <v/>
      </c>
      <c r="M312" s="318" t="str">
        <f t="shared" si="149"/>
        <v/>
      </c>
    </row>
    <row r="313" spans="1:13" s="13" customFormat="1" ht="10.5">
      <c r="A313" s="302" t="s">
        <v>326</v>
      </c>
      <c r="B313" s="301"/>
      <c r="C313" s="306">
        <f>SUM(D313:M313)</f>
        <v>0</v>
      </c>
      <c r="D313" s="317" t="str">
        <f>IF(ISERROR(+D308*D305*0.65),"",ROUND((+D308*D305*0.65),2))</f>
        <v/>
      </c>
      <c r="E313" s="317" t="str">
        <f t="shared" ref="E313:M313" si="150">IF(ISERROR(+E308*E305*0.65),"",ROUND((+E308*E305*0.65),2))</f>
        <v/>
      </c>
      <c r="F313" s="317" t="str">
        <f t="shared" si="150"/>
        <v/>
      </c>
      <c r="G313" s="317" t="str">
        <f t="shared" si="150"/>
        <v/>
      </c>
      <c r="H313" s="317" t="str">
        <f t="shared" si="150"/>
        <v/>
      </c>
      <c r="I313" s="317" t="str">
        <f t="shared" si="150"/>
        <v/>
      </c>
      <c r="J313" s="317" t="str">
        <f t="shared" si="150"/>
        <v/>
      </c>
      <c r="K313" s="317" t="str">
        <f t="shared" si="150"/>
        <v/>
      </c>
      <c r="L313" s="317" t="str">
        <f t="shared" si="150"/>
        <v/>
      </c>
      <c r="M313" s="318" t="str">
        <f t="shared" si="150"/>
        <v/>
      </c>
    </row>
    <row r="314" spans="1:13" s="13" customFormat="1" ht="10.5">
      <c r="A314" s="302" t="s">
        <v>327</v>
      </c>
      <c r="B314" s="307"/>
      <c r="C314" s="559">
        <f>SUM(D314:M314)</f>
        <v>0</v>
      </c>
      <c r="D314" s="564" t="str">
        <f t="shared" ref="D314:M314" si="151">IF(ISERROR(+D309*D305*0.9),"",ROUND((+D309*D305*0.9),2))</f>
        <v/>
      </c>
      <c r="E314" s="564" t="str">
        <f t="shared" si="151"/>
        <v/>
      </c>
      <c r="F314" s="564" t="str">
        <f t="shared" si="151"/>
        <v/>
      </c>
      <c r="G314" s="564" t="str">
        <f t="shared" si="151"/>
        <v/>
      </c>
      <c r="H314" s="564" t="str">
        <f t="shared" si="151"/>
        <v/>
      </c>
      <c r="I314" s="564" t="str">
        <f t="shared" si="151"/>
        <v/>
      </c>
      <c r="J314" s="564" t="str">
        <f t="shared" si="151"/>
        <v/>
      </c>
      <c r="K314" s="564" t="str">
        <f t="shared" si="151"/>
        <v/>
      </c>
      <c r="L314" s="564" t="str">
        <f t="shared" si="151"/>
        <v/>
      </c>
      <c r="M314" s="564" t="str">
        <f t="shared" si="151"/>
        <v/>
      </c>
    </row>
    <row r="315" spans="1:13" s="15" customFormat="1" ht="13" thickBot="1">
      <c r="A315" s="308" t="s">
        <v>328</v>
      </c>
      <c r="B315" s="309"/>
      <c r="C315" s="565">
        <f>SUM(C312:C314)</f>
        <v>0</v>
      </c>
      <c r="D315" s="567">
        <f t="shared" ref="D315:M315" si="152">SUM(D312:D314)</f>
        <v>0</v>
      </c>
      <c r="E315" s="567">
        <f t="shared" si="152"/>
        <v>0</v>
      </c>
      <c r="F315" s="567">
        <f t="shared" si="152"/>
        <v>0</v>
      </c>
      <c r="G315" s="567">
        <f t="shared" si="152"/>
        <v>0</v>
      </c>
      <c r="H315" s="567">
        <f t="shared" si="152"/>
        <v>0</v>
      </c>
      <c r="I315" s="567">
        <f t="shared" si="152"/>
        <v>0</v>
      </c>
      <c r="J315" s="567">
        <f t="shared" si="152"/>
        <v>0</v>
      </c>
      <c r="K315" s="567">
        <f t="shared" si="152"/>
        <v>0</v>
      </c>
      <c r="L315" s="567">
        <f t="shared" si="152"/>
        <v>0</v>
      </c>
      <c r="M315" s="568">
        <f t="shared" si="152"/>
        <v>0</v>
      </c>
    </row>
    <row r="316" spans="1:13" s="15" customFormat="1" ht="13" thickTop="1">
      <c r="A316" s="290" t="s">
        <v>311</v>
      </c>
      <c r="B316" s="799" t="str">
        <f>'Budget Summ Amt'!V8</f>
        <v xml:space="preserve">PROGRAM NAME </v>
      </c>
      <c r="C316" s="310"/>
      <c r="D316" s="277"/>
      <c r="E316" s="278" t="s">
        <v>312</v>
      </c>
      <c r="F316" s="279"/>
      <c r="G316" s="545" t="str">
        <f>'Budget Summ Amt'!V9</f>
        <v>FUNDING SOURCE 18</v>
      </c>
      <c r="H316" s="277"/>
      <c r="I316" s="277"/>
      <c r="J316" s="277"/>
      <c r="K316" s="277"/>
      <c r="L316" s="277"/>
      <c r="M316" s="280"/>
    </row>
    <row r="317" spans="1:13" s="15" customFormat="1" ht="13.5" customHeight="1">
      <c r="A317" s="295" t="s">
        <v>313</v>
      </c>
      <c r="B317" s="296"/>
      <c r="C317" s="311">
        <f>SUM(D317:M317)</f>
        <v>0</v>
      </c>
      <c r="D317" s="281"/>
      <c r="E317" s="90"/>
      <c r="F317" s="90"/>
      <c r="G317" s="90"/>
      <c r="H317" s="90"/>
      <c r="I317" s="90"/>
      <c r="J317" s="90"/>
      <c r="K317" s="90"/>
      <c r="L317" s="90"/>
      <c r="M317" s="91"/>
    </row>
    <row r="318" spans="1:13" s="15" customFormat="1">
      <c r="A318" s="295" t="s">
        <v>314</v>
      </c>
      <c r="B318" s="296"/>
      <c r="C318" s="312">
        <f>SUM(D318:M318)</f>
        <v>0</v>
      </c>
      <c r="D318" s="282"/>
      <c r="E318" s="88"/>
      <c r="F318" s="88"/>
      <c r="G318" s="88"/>
      <c r="H318" s="88"/>
      <c r="I318" s="88"/>
      <c r="J318" s="88"/>
      <c r="K318" s="88"/>
      <c r="L318" s="88"/>
      <c r="M318" s="89"/>
    </row>
    <row r="319" spans="1:13" s="15" customFormat="1">
      <c r="A319" s="295" t="s">
        <v>315</v>
      </c>
      <c r="B319" s="296"/>
      <c r="C319" s="313">
        <f>+C317-C318</f>
        <v>0</v>
      </c>
      <c r="D319" s="315">
        <f t="shared" ref="D319:M319" si="153">+D317-D318</f>
        <v>0</v>
      </c>
      <c r="E319" s="315">
        <f t="shared" si="153"/>
        <v>0</v>
      </c>
      <c r="F319" s="315">
        <f t="shared" si="153"/>
        <v>0</v>
      </c>
      <c r="G319" s="315">
        <f t="shared" si="153"/>
        <v>0</v>
      </c>
      <c r="H319" s="315">
        <f t="shared" si="153"/>
        <v>0</v>
      </c>
      <c r="I319" s="315">
        <f t="shared" si="153"/>
        <v>0</v>
      </c>
      <c r="J319" s="315">
        <f t="shared" si="153"/>
        <v>0</v>
      </c>
      <c r="K319" s="315">
        <f t="shared" si="153"/>
        <v>0</v>
      </c>
      <c r="L319" s="315">
        <f t="shared" si="153"/>
        <v>0</v>
      </c>
      <c r="M319" s="316">
        <f t="shared" si="153"/>
        <v>0</v>
      </c>
    </row>
    <row r="320" spans="1:13" s="13" customFormat="1" ht="10.5">
      <c r="A320" s="300" t="s">
        <v>316</v>
      </c>
      <c r="B320" s="301"/>
      <c r="C320" s="439">
        <f>SUM(D320:M320)</f>
        <v>0</v>
      </c>
      <c r="D320" s="436"/>
      <c r="E320" s="436"/>
      <c r="F320" s="436"/>
      <c r="G320" s="436"/>
      <c r="H320" s="436"/>
      <c r="I320" s="436"/>
      <c r="J320" s="436"/>
      <c r="K320" s="436"/>
      <c r="L320" s="436"/>
      <c r="M320" s="437"/>
    </row>
    <row r="321" spans="1:13" s="13" customFormat="1" ht="10.5">
      <c r="A321" s="302" t="s">
        <v>317</v>
      </c>
      <c r="B321" s="301"/>
      <c r="C321" s="314"/>
      <c r="D321" s="317" t="str">
        <f t="shared" ref="D321:M321" si="154">IF(ISERROR(+D317/D320),"",+D317/D320)</f>
        <v/>
      </c>
      <c r="E321" s="317" t="str">
        <f t="shared" si="154"/>
        <v/>
      </c>
      <c r="F321" s="317" t="str">
        <f t="shared" si="154"/>
        <v/>
      </c>
      <c r="G321" s="317" t="str">
        <f t="shared" si="154"/>
        <v/>
      </c>
      <c r="H321" s="317" t="str">
        <f t="shared" si="154"/>
        <v/>
      </c>
      <c r="I321" s="317" t="str">
        <f t="shared" si="154"/>
        <v/>
      </c>
      <c r="J321" s="317" t="str">
        <f t="shared" si="154"/>
        <v/>
      </c>
      <c r="K321" s="317" t="str">
        <f t="shared" si="154"/>
        <v/>
      </c>
      <c r="L321" s="317" t="str">
        <f t="shared" si="154"/>
        <v/>
      </c>
      <c r="M321" s="318" t="str">
        <f t="shared" si="154"/>
        <v/>
      </c>
    </row>
    <row r="322" spans="1:13" s="13" customFormat="1" ht="10.5">
      <c r="A322" s="302" t="s">
        <v>318</v>
      </c>
      <c r="B322" s="301"/>
      <c r="C322" s="439">
        <f>SUM(D322:M322)</f>
        <v>0</v>
      </c>
      <c r="D322" s="436"/>
      <c r="E322" s="436"/>
      <c r="F322" s="436"/>
      <c r="G322" s="436"/>
      <c r="H322" s="436"/>
      <c r="I322" s="436"/>
      <c r="J322" s="436"/>
      <c r="K322" s="436"/>
      <c r="L322" s="436"/>
      <c r="M322" s="437"/>
    </row>
    <row r="323" spans="1:13" s="13" customFormat="1" ht="10.5">
      <c r="A323" s="302" t="s">
        <v>319</v>
      </c>
      <c r="B323" s="301"/>
      <c r="C323" s="314"/>
      <c r="D323" s="317" t="str">
        <f t="shared" ref="D323:M323" si="155">IF(ISERROR(+D317/D322),"",+D317/D322)</f>
        <v/>
      </c>
      <c r="E323" s="317" t="str">
        <f t="shared" si="155"/>
        <v/>
      </c>
      <c r="F323" s="317" t="str">
        <f t="shared" si="155"/>
        <v/>
      </c>
      <c r="G323" s="317" t="str">
        <f t="shared" si="155"/>
        <v/>
      </c>
      <c r="H323" s="317" t="str">
        <f t="shared" si="155"/>
        <v/>
      </c>
      <c r="I323" s="317" t="str">
        <f t="shared" si="155"/>
        <v/>
      </c>
      <c r="J323" s="317" t="str">
        <f t="shared" si="155"/>
        <v/>
      </c>
      <c r="K323" s="317" t="str">
        <f t="shared" si="155"/>
        <v/>
      </c>
      <c r="L323" s="317" t="str">
        <f t="shared" si="155"/>
        <v/>
      </c>
      <c r="M323" s="318" t="str">
        <f t="shared" si="155"/>
        <v/>
      </c>
    </row>
    <row r="324" spans="1:13" s="13" customFormat="1" ht="10.5">
      <c r="A324" s="302"/>
      <c r="B324" s="301"/>
      <c r="C324" s="314"/>
      <c r="D324" s="143"/>
      <c r="E324" s="143"/>
      <c r="F324" s="143"/>
      <c r="G324" s="143"/>
      <c r="H324" s="143"/>
      <c r="I324" s="143"/>
      <c r="J324" s="143"/>
      <c r="K324" s="143"/>
      <c r="L324" s="143"/>
      <c r="M324" s="144"/>
    </row>
    <row r="325" spans="1:13" s="13" customFormat="1" ht="10.5">
      <c r="A325" s="302" t="s">
        <v>320</v>
      </c>
      <c r="B325" s="301"/>
      <c r="C325" s="439">
        <f>SUM(D325:M325)</f>
        <v>0</v>
      </c>
      <c r="D325" s="436"/>
      <c r="E325" s="436"/>
      <c r="F325" s="436"/>
      <c r="G325" s="436"/>
      <c r="H325" s="436"/>
      <c r="I325" s="436"/>
      <c r="J325" s="436"/>
      <c r="K325" s="436"/>
      <c r="L325" s="436"/>
      <c r="M325" s="437"/>
    </row>
    <row r="326" spans="1:13" s="13" customFormat="1" ht="10.5">
      <c r="A326" s="302" t="s">
        <v>321</v>
      </c>
      <c r="B326" s="301"/>
      <c r="C326" s="439">
        <f>SUM(D326:M326)</f>
        <v>0</v>
      </c>
      <c r="D326" s="436"/>
      <c r="E326" s="436"/>
      <c r="F326" s="436"/>
      <c r="G326" s="436"/>
      <c r="H326" s="436"/>
      <c r="I326" s="436"/>
      <c r="J326" s="436"/>
      <c r="K326" s="436"/>
      <c r="L326" s="436"/>
      <c r="M326" s="437"/>
    </row>
    <row r="327" spans="1:13" s="13" customFormat="1" ht="10.5">
      <c r="A327" s="302" t="s">
        <v>322</v>
      </c>
      <c r="B327" s="301"/>
      <c r="C327" s="439">
        <f>SUM(D327:M327)</f>
        <v>0</v>
      </c>
      <c r="D327" s="436"/>
      <c r="E327" s="436"/>
      <c r="F327" s="436"/>
      <c r="G327" s="436"/>
      <c r="H327" s="436"/>
      <c r="I327" s="436"/>
      <c r="J327" s="436"/>
      <c r="K327" s="436"/>
      <c r="L327" s="436"/>
      <c r="M327" s="437"/>
    </row>
    <row r="328" spans="1:13" s="13" customFormat="1" ht="10.5">
      <c r="A328" s="302" t="s">
        <v>323</v>
      </c>
      <c r="B328" s="301"/>
      <c r="C328" s="439">
        <f t="shared" ref="C328:M328" si="156">SUM(C325:C327)</f>
        <v>0</v>
      </c>
      <c r="D328" s="560">
        <f t="shared" si="156"/>
        <v>0</v>
      </c>
      <c r="E328" s="560">
        <f t="shared" si="156"/>
        <v>0</v>
      </c>
      <c r="F328" s="560">
        <f t="shared" si="156"/>
        <v>0</v>
      </c>
      <c r="G328" s="560">
        <f t="shared" si="156"/>
        <v>0</v>
      </c>
      <c r="H328" s="560">
        <f t="shared" si="156"/>
        <v>0</v>
      </c>
      <c r="I328" s="560">
        <f t="shared" si="156"/>
        <v>0</v>
      </c>
      <c r="J328" s="560">
        <f t="shared" si="156"/>
        <v>0</v>
      </c>
      <c r="K328" s="560">
        <f t="shared" si="156"/>
        <v>0</v>
      </c>
      <c r="L328" s="561">
        <f t="shared" si="156"/>
        <v>0</v>
      </c>
      <c r="M328" s="562">
        <f t="shared" si="156"/>
        <v>0</v>
      </c>
    </row>
    <row r="329" spans="1:13" s="13" customFormat="1" ht="10.5">
      <c r="A329" s="302" t="s">
        <v>324</v>
      </c>
      <c r="B329" s="301"/>
      <c r="C329" s="305" t="str">
        <f>IF(ISERROR(+C328/C322),"", +C328/C322)</f>
        <v/>
      </c>
      <c r="D329" s="319" t="str">
        <f t="shared" ref="D329:M329" si="157">IF(ISERROR(+D328/D322),"", +D328/D322)</f>
        <v/>
      </c>
      <c r="E329" s="319" t="str">
        <f t="shared" si="157"/>
        <v/>
      </c>
      <c r="F329" s="319" t="str">
        <f t="shared" si="157"/>
        <v/>
      </c>
      <c r="G329" s="319" t="str">
        <f t="shared" si="157"/>
        <v/>
      </c>
      <c r="H329" s="319" t="str">
        <f t="shared" si="157"/>
        <v/>
      </c>
      <c r="I329" s="319" t="str">
        <f t="shared" si="157"/>
        <v/>
      </c>
      <c r="J329" s="319" t="str">
        <f t="shared" si="157"/>
        <v/>
      </c>
      <c r="K329" s="319" t="str">
        <f t="shared" si="157"/>
        <v/>
      </c>
      <c r="L329" s="319" t="str">
        <f t="shared" si="157"/>
        <v/>
      </c>
      <c r="M329" s="320" t="str">
        <f t="shared" si="157"/>
        <v/>
      </c>
    </row>
    <row r="330" spans="1:13" s="13" customFormat="1" ht="10.5">
      <c r="A330" s="302" t="s">
        <v>325</v>
      </c>
      <c r="B330" s="301"/>
      <c r="C330" s="306">
        <f>SUM(D330:M330)</f>
        <v>0</v>
      </c>
      <c r="D330" s="317" t="str">
        <f t="shared" ref="D330:M330" si="158">IF(ISERROR(+D325*D323*0.5),"",ROUND((+D325*D323*0.5),2))</f>
        <v/>
      </c>
      <c r="E330" s="317" t="str">
        <f t="shared" si="158"/>
        <v/>
      </c>
      <c r="F330" s="317" t="str">
        <f t="shared" si="158"/>
        <v/>
      </c>
      <c r="G330" s="317" t="str">
        <f t="shared" si="158"/>
        <v/>
      </c>
      <c r="H330" s="317" t="str">
        <f t="shared" si="158"/>
        <v/>
      </c>
      <c r="I330" s="317" t="str">
        <f t="shared" si="158"/>
        <v/>
      </c>
      <c r="J330" s="317" t="str">
        <f t="shared" si="158"/>
        <v/>
      </c>
      <c r="K330" s="317" t="str">
        <f t="shared" si="158"/>
        <v/>
      </c>
      <c r="L330" s="317" t="str">
        <f t="shared" si="158"/>
        <v/>
      </c>
      <c r="M330" s="318" t="str">
        <f t="shared" si="158"/>
        <v/>
      </c>
    </row>
    <row r="331" spans="1:13" s="13" customFormat="1" ht="10.5">
      <c r="A331" s="302" t="s">
        <v>326</v>
      </c>
      <c r="B331" s="301"/>
      <c r="C331" s="306">
        <f>SUM(D331:M331)</f>
        <v>0</v>
      </c>
      <c r="D331" s="317" t="str">
        <f>IF(ISERROR(+D326*D323*0.65),"",ROUND((+D326*D323*0.65),2))</f>
        <v/>
      </c>
      <c r="E331" s="317" t="str">
        <f t="shared" ref="E331:M331" si="159">IF(ISERROR(+E326*E323*0.65),"",ROUND((+E326*E323*0.65),2))</f>
        <v/>
      </c>
      <c r="F331" s="317" t="str">
        <f t="shared" si="159"/>
        <v/>
      </c>
      <c r="G331" s="317" t="str">
        <f t="shared" si="159"/>
        <v/>
      </c>
      <c r="H331" s="317" t="str">
        <f t="shared" si="159"/>
        <v/>
      </c>
      <c r="I331" s="317" t="str">
        <f t="shared" si="159"/>
        <v/>
      </c>
      <c r="J331" s="317" t="str">
        <f t="shared" si="159"/>
        <v/>
      </c>
      <c r="K331" s="317" t="str">
        <f t="shared" si="159"/>
        <v/>
      </c>
      <c r="L331" s="317" t="str">
        <f t="shared" si="159"/>
        <v/>
      </c>
      <c r="M331" s="318" t="str">
        <f t="shared" si="159"/>
        <v/>
      </c>
    </row>
    <row r="332" spans="1:13" s="13" customFormat="1" ht="10.5">
      <c r="A332" s="302" t="s">
        <v>327</v>
      </c>
      <c r="B332" s="307"/>
      <c r="C332" s="559">
        <f>SUM(D332:M332)</f>
        <v>0</v>
      </c>
      <c r="D332" s="564" t="str">
        <f t="shared" ref="D332:M332" si="160">IF(ISERROR(+D327*D323*0.9),"",ROUND((+D327*D323*0.9),2))</f>
        <v/>
      </c>
      <c r="E332" s="564" t="str">
        <f t="shared" si="160"/>
        <v/>
      </c>
      <c r="F332" s="564" t="str">
        <f t="shared" si="160"/>
        <v/>
      </c>
      <c r="G332" s="564" t="str">
        <f t="shared" si="160"/>
        <v/>
      </c>
      <c r="H332" s="564" t="str">
        <f t="shared" si="160"/>
        <v/>
      </c>
      <c r="I332" s="564" t="str">
        <f t="shared" si="160"/>
        <v/>
      </c>
      <c r="J332" s="564" t="str">
        <f t="shared" si="160"/>
        <v/>
      </c>
      <c r="K332" s="564" t="str">
        <f t="shared" si="160"/>
        <v/>
      </c>
      <c r="L332" s="564" t="str">
        <f t="shared" si="160"/>
        <v/>
      </c>
      <c r="M332" s="564" t="str">
        <f t="shared" si="160"/>
        <v/>
      </c>
    </row>
    <row r="333" spans="1:13" s="15" customFormat="1" ht="13" thickBot="1">
      <c r="A333" s="308" t="s">
        <v>328</v>
      </c>
      <c r="B333" s="309"/>
      <c r="C333" s="565">
        <f>SUM(C330:C332)</f>
        <v>0</v>
      </c>
      <c r="D333" s="567">
        <f t="shared" ref="D333:M333" si="161">SUM(D330:D332)</f>
        <v>0</v>
      </c>
      <c r="E333" s="567">
        <f t="shared" si="161"/>
        <v>0</v>
      </c>
      <c r="F333" s="567">
        <f t="shared" si="161"/>
        <v>0</v>
      </c>
      <c r="G333" s="567">
        <f t="shared" si="161"/>
        <v>0</v>
      </c>
      <c r="H333" s="567">
        <f t="shared" si="161"/>
        <v>0</v>
      </c>
      <c r="I333" s="567">
        <f t="shared" si="161"/>
        <v>0</v>
      </c>
      <c r="J333" s="567">
        <f t="shared" si="161"/>
        <v>0</v>
      </c>
      <c r="K333" s="567">
        <f t="shared" si="161"/>
        <v>0</v>
      </c>
      <c r="L333" s="567">
        <f t="shared" si="161"/>
        <v>0</v>
      </c>
      <c r="M333" s="568">
        <f t="shared" si="161"/>
        <v>0</v>
      </c>
    </row>
    <row r="334" spans="1:13" s="15" customFormat="1" ht="13" thickTop="1">
      <c r="A334" s="290" t="s">
        <v>311</v>
      </c>
      <c r="B334" s="799" t="str">
        <f>'Budget Summ Amt'!W8</f>
        <v xml:space="preserve">PROGRAM NAME </v>
      </c>
      <c r="C334" s="310"/>
      <c r="D334" s="277"/>
      <c r="E334" s="292" t="s">
        <v>312</v>
      </c>
      <c r="F334" s="293"/>
      <c r="G334" s="544" t="str">
        <f>'Budget Summ Amt'!W9</f>
        <v>FUNDING SOURCE 19</v>
      </c>
      <c r="H334" s="277"/>
      <c r="I334" s="277"/>
      <c r="J334" s="277"/>
      <c r="K334" s="277"/>
      <c r="L334" s="277"/>
      <c r="M334" s="280"/>
    </row>
    <row r="335" spans="1:13" s="15" customFormat="1" ht="13.5" customHeight="1">
      <c r="A335" s="295" t="s">
        <v>313</v>
      </c>
      <c r="B335" s="296"/>
      <c r="C335" s="311">
        <f>SUM(D335:M335)</f>
        <v>0</v>
      </c>
      <c r="D335" s="281"/>
      <c r="E335" s="90"/>
      <c r="F335" s="90"/>
      <c r="G335" s="90"/>
      <c r="H335" s="90"/>
      <c r="I335" s="90"/>
      <c r="J335" s="90"/>
      <c r="K335" s="90"/>
      <c r="L335" s="90"/>
      <c r="M335" s="91"/>
    </row>
    <row r="336" spans="1:13" s="15" customFormat="1">
      <c r="A336" s="295" t="s">
        <v>314</v>
      </c>
      <c r="B336" s="296"/>
      <c r="C336" s="312">
        <f>SUM(D336:M336)</f>
        <v>0</v>
      </c>
      <c r="D336" s="282"/>
      <c r="E336" s="88"/>
      <c r="F336" s="88"/>
      <c r="G336" s="88"/>
      <c r="H336" s="88"/>
      <c r="I336" s="88"/>
      <c r="J336" s="88"/>
      <c r="K336" s="88"/>
      <c r="L336" s="88"/>
      <c r="M336" s="89"/>
    </row>
    <row r="337" spans="1:13" s="15" customFormat="1">
      <c r="A337" s="295" t="s">
        <v>315</v>
      </c>
      <c r="B337" s="296"/>
      <c r="C337" s="313">
        <f>+C335-C336</f>
        <v>0</v>
      </c>
      <c r="D337" s="315">
        <f t="shared" ref="D337:M337" si="162">+D335-D336</f>
        <v>0</v>
      </c>
      <c r="E337" s="315">
        <f t="shared" si="162"/>
        <v>0</v>
      </c>
      <c r="F337" s="315">
        <f t="shared" si="162"/>
        <v>0</v>
      </c>
      <c r="G337" s="315">
        <f t="shared" si="162"/>
        <v>0</v>
      </c>
      <c r="H337" s="315">
        <f t="shared" si="162"/>
        <v>0</v>
      </c>
      <c r="I337" s="315">
        <f t="shared" si="162"/>
        <v>0</v>
      </c>
      <c r="J337" s="315">
        <f t="shared" si="162"/>
        <v>0</v>
      </c>
      <c r="K337" s="315">
        <f t="shared" si="162"/>
        <v>0</v>
      </c>
      <c r="L337" s="315">
        <f t="shared" si="162"/>
        <v>0</v>
      </c>
      <c r="M337" s="316">
        <f t="shared" si="162"/>
        <v>0</v>
      </c>
    </row>
    <row r="338" spans="1:13" s="13" customFormat="1" ht="10.5">
      <c r="A338" s="300" t="s">
        <v>316</v>
      </c>
      <c r="B338" s="301"/>
      <c r="C338" s="439">
        <f>SUM(D338:M338)</f>
        <v>0</v>
      </c>
      <c r="D338" s="436"/>
      <c r="E338" s="436"/>
      <c r="F338" s="436"/>
      <c r="G338" s="436"/>
      <c r="H338" s="436"/>
      <c r="I338" s="436"/>
      <c r="J338" s="436"/>
      <c r="K338" s="436"/>
      <c r="L338" s="436"/>
      <c r="M338" s="437"/>
    </row>
    <row r="339" spans="1:13" s="13" customFormat="1" ht="10.5">
      <c r="A339" s="302" t="s">
        <v>317</v>
      </c>
      <c r="B339" s="301"/>
      <c r="C339" s="314"/>
      <c r="D339" s="317" t="str">
        <f t="shared" ref="D339:M339" si="163">IF(ISERROR(+D335/D338),"",+D335/D338)</f>
        <v/>
      </c>
      <c r="E339" s="317" t="str">
        <f t="shared" si="163"/>
        <v/>
      </c>
      <c r="F339" s="317" t="str">
        <f t="shared" si="163"/>
        <v/>
      </c>
      <c r="G339" s="317" t="str">
        <f t="shared" si="163"/>
        <v/>
      </c>
      <c r="H339" s="317" t="str">
        <f t="shared" si="163"/>
        <v/>
      </c>
      <c r="I339" s="317" t="str">
        <f t="shared" si="163"/>
        <v/>
      </c>
      <c r="J339" s="317" t="str">
        <f t="shared" si="163"/>
        <v/>
      </c>
      <c r="K339" s="317" t="str">
        <f t="shared" si="163"/>
        <v/>
      </c>
      <c r="L339" s="317" t="str">
        <f t="shared" si="163"/>
        <v/>
      </c>
      <c r="M339" s="318" t="str">
        <f t="shared" si="163"/>
        <v/>
      </c>
    </row>
    <row r="340" spans="1:13" s="13" customFormat="1" ht="10.5">
      <c r="A340" s="302" t="s">
        <v>318</v>
      </c>
      <c r="B340" s="301"/>
      <c r="C340" s="439">
        <f>SUM(D340:M340)</f>
        <v>0</v>
      </c>
      <c r="D340" s="436"/>
      <c r="E340" s="436"/>
      <c r="F340" s="436"/>
      <c r="G340" s="436"/>
      <c r="H340" s="436"/>
      <c r="I340" s="436"/>
      <c r="J340" s="436"/>
      <c r="K340" s="436"/>
      <c r="L340" s="436"/>
      <c r="M340" s="437"/>
    </row>
    <row r="341" spans="1:13" s="13" customFormat="1" ht="10.5">
      <c r="A341" s="302" t="s">
        <v>319</v>
      </c>
      <c r="B341" s="301"/>
      <c r="C341" s="314"/>
      <c r="D341" s="317" t="str">
        <f t="shared" ref="D341:M341" si="164">IF(ISERROR(+D335/D340),"",+D335/D340)</f>
        <v/>
      </c>
      <c r="E341" s="317" t="str">
        <f t="shared" si="164"/>
        <v/>
      </c>
      <c r="F341" s="317" t="str">
        <f t="shared" si="164"/>
        <v/>
      </c>
      <c r="G341" s="317" t="str">
        <f t="shared" si="164"/>
        <v/>
      </c>
      <c r="H341" s="317" t="str">
        <f t="shared" si="164"/>
        <v/>
      </c>
      <c r="I341" s="317" t="str">
        <f t="shared" si="164"/>
        <v/>
      </c>
      <c r="J341" s="317" t="str">
        <f t="shared" si="164"/>
        <v/>
      </c>
      <c r="K341" s="317" t="str">
        <f t="shared" si="164"/>
        <v/>
      </c>
      <c r="L341" s="317" t="str">
        <f t="shared" si="164"/>
        <v/>
      </c>
      <c r="M341" s="318" t="str">
        <f t="shared" si="164"/>
        <v/>
      </c>
    </row>
    <row r="342" spans="1:13" s="13" customFormat="1" ht="10.5">
      <c r="A342" s="302"/>
      <c r="B342" s="301"/>
      <c r="C342" s="314"/>
      <c r="D342" s="143"/>
      <c r="E342" s="143"/>
      <c r="F342" s="143"/>
      <c r="G342" s="143"/>
      <c r="H342" s="143"/>
      <c r="I342" s="143"/>
      <c r="J342" s="143"/>
      <c r="K342" s="143"/>
      <c r="L342" s="143"/>
      <c r="M342" s="144"/>
    </row>
    <row r="343" spans="1:13" s="13" customFormat="1" ht="10.5">
      <c r="A343" s="302" t="s">
        <v>320</v>
      </c>
      <c r="B343" s="301"/>
      <c r="C343" s="439">
        <f>SUM(D343:M343)</f>
        <v>0</v>
      </c>
      <c r="D343" s="436"/>
      <c r="E343" s="436"/>
      <c r="F343" s="436"/>
      <c r="G343" s="436"/>
      <c r="H343" s="436"/>
      <c r="I343" s="436"/>
      <c r="J343" s="436"/>
      <c r="K343" s="436"/>
      <c r="L343" s="436"/>
      <c r="M343" s="437"/>
    </row>
    <row r="344" spans="1:13" s="13" customFormat="1" ht="10.5">
      <c r="A344" s="302" t="s">
        <v>321</v>
      </c>
      <c r="B344" s="301"/>
      <c r="C344" s="439">
        <f>SUM(D344:M344)</f>
        <v>0</v>
      </c>
      <c r="D344" s="436"/>
      <c r="E344" s="436"/>
      <c r="F344" s="436"/>
      <c r="G344" s="436"/>
      <c r="H344" s="436"/>
      <c r="I344" s="436"/>
      <c r="J344" s="436"/>
      <c r="K344" s="436"/>
      <c r="L344" s="436"/>
      <c r="M344" s="437"/>
    </row>
    <row r="345" spans="1:13" s="13" customFormat="1" ht="10.5">
      <c r="A345" s="302" t="s">
        <v>322</v>
      </c>
      <c r="B345" s="301"/>
      <c r="C345" s="439">
        <f>SUM(D345:M345)</f>
        <v>0</v>
      </c>
      <c r="D345" s="436"/>
      <c r="E345" s="436"/>
      <c r="F345" s="436"/>
      <c r="G345" s="436"/>
      <c r="H345" s="436"/>
      <c r="I345" s="436"/>
      <c r="J345" s="436"/>
      <c r="K345" s="436"/>
      <c r="L345" s="436"/>
      <c r="M345" s="437"/>
    </row>
    <row r="346" spans="1:13" s="13" customFormat="1" ht="10.5">
      <c r="A346" s="302" t="s">
        <v>323</v>
      </c>
      <c r="B346" s="301"/>
      <c r="C346" s="439">
        <f t="shared" ref="C346:M346" si="165">SUM(C343:C345)</f>
        <v>0</v>
      </c>
      <c r="D346" s="560">
        <f t="shared" si="165"/>
        <v>0</v>
      </c>
      <c r="E346" s="560">
        <f t="shared" si="165"/>
        <v>0</v>
      </c>
      <c r="F346" s="560">
        <f t="shared" si="165"/>
        <v>0</v>
      </c>
      <c r="G346" s="560">
        <f t="shared" si="165"/>
        <v>0</v>
      </c>
      <c r="H346" s="560">
        <f t="shared" si="165"/>
        <v>0</v>
      </c>
      <c r="I346" s="560">
        <f t="shared" si="165"/>
        <v>0</v>
      </c>
      <c r="J346" s="560">
        <f t="shared" si="165"/>
        <v>0</v>
      </c>
      <c r="K346" s="560">
        <f t="shared" si="165"/>
        <v>0</v>
      </c>
      <c r="L346" s="561">
        <f t="shared" si="165"/>
        <v>0</v>
      </c>
      <c r="M346" s="562">
        <f t="shared" si="165"/>
        <v>0</v>
      </c>
    </row>
    <row r="347" spans="1:13" s="13" customFormat="1" ht="10.5">
      <c r="A347" s="302" t="s">
        <v>324</v>
      </c>
      <c r="B347" s="301"/>
      <c r="C347" s="305" t="str">
        <f>IF(ISERROR(+C346/C340),"", +C346/C340)</f>
        <v/>
      </c>
      <c r="D347" s="319" t="str">
        <f t="shared" ref="D347:M347" si="166">IF(ISERROR(+D346/D340),"", +D346/D340)</f>
        <v/>
      </c>
      <c r="E347" s="319" t="str">
        <f t="shared" si="166"/>
        <v/>
      </c>
      <c r="F347" s="319" t="str">
        <f t="shared" si="166"/>
        <v/>
      </c>
      <c r="G347" s="319" t="str">
        <f t="shared" si="166"/>
        <v/>
      </c>
      <c r="H347" s="319" t="str">
        <f t="shared" si="166"/>
        <v/>
      </c>
      <c r="I347" s="319" t="str">
        <f t="shared" si="166"/>
        <v/>
      </c>
      <c r="J347" s="319" t="str">
        <f t="shared" si="166"/>
        <v/>
      </c>
      <c r="K347" s="319" t="str">
        <f t="shared" si="166"/>
        <v/>
      </c>
      <c r="L347" s="319" t="str">
        <f t="shared" si="166"/>
        <v/>
      </c>
      <c r="M347" s="320" t="str">
        <f t="shared" si="166"/>
        <v/>
      </c>
    </row>
    <row r="348" spans="1:13" s="13" customFormat="1" ht="10.5">
      <c r="A348" s="302" t="s">
        <v>325</v>
      </c>
      <c r="B348" s="301"/>
      <c r="C348" s="306">
        <f>SUM(D348:M348)</f>
        <v>0</v>
      </c>
      <c r="D348" s="317" t="str">
        <f t="shared" ref="D348:M348" si="167">IF(ISERROR(+D343*D341*0.5),"",ROUND((+D343*D341*0.5),2))</f>
        <v/>
      </c>
      <c r="E348" s="317" t="str">
        <f t="shared" si="167"/>
        <v/>
      </c>
      <c r="F348" s="317" t="str">
        <f t="shared" si="167"/>
        <v/>
      </c>
      <c r="G348" s="317" t="str">
        <f t="shared" si="167"/>
        <v/>
      </c>
      <c r="H348" s="317" t="str">
        <f t="shared" si="167"/>
        <v/>
      </c>
      <c r="I348" s="317" t="str">
        <f t="shared" si="167"/>
        <v/>
      </c>
      <c r="J348" s="317" t="str">
        <f t="shared" si="167"/>
        <v/>
      </c>
      <c r="K348" s="317" t="str">
        <f t="shared" si="167"/>
        <v/>
      </c>
      <c r="L348" s="317" t="str">
        <f t="shared" si="167"/>
        <v/>
      </c>
      <c r="M348" s="318" t="str">
        <f t="shared" si="167"/>
        <v/>
      </c>
    </row>
    <row r="349" spans="1:13" s="13" customFormat="1" ht="10.5">
      <c r="A349" s="302" t="s">
        <v>326</v>
      </c>
      <c r="B349" s="301"/>
      <c r="C349" s="306">
        <f>SUM(D349:M349)</f>
        <v>0</v>
      </c>
      <c r="D349" s="317" t="str">
        <f>IF(ISERROR(+D344*D341*0.65),"",ROUND((+D344*D341*0.65),2))</f>
        <v/>
      </c>
      <c r="E349" s="317" t="str">
        <f t="shared" ref="E349:M349" si="168">IF(ISERROR(+E344*E341*0.65),"",ROUND((+E344*E341*0.65),2))</f>
        <v/>
      </c>
      <c r="F349" s="317" t="str">
        <f t="shared" si="168"/>
        <v/>
      </c>
      <c r="G349" s="317" t="str">
        <f t="shared" si="168"/>
        <v/>
      </c>
      <c r="H349" s="317" t="str">
        <f t="shared" si="168"/>
        <v/>
      </c>
      <c r="I349" s="317" t="str">
        <f t="shared" si="168"/>
        <v/>
      </c>
      <c r="J349" s="317" t="str">
        <f t="shared" si="168"/>
        <v/>
      </c>
      <c r="K349" s="317" t="str">
        <f t="shared" si="168"/>
        <v/>
      </c>
      <c r="L349" s="317" t="str">
        <f t="shared" si="168"/>
        <v/>
      </c>
      <c r="M349" s="318" t="str">
        <f t="shared" si="168"/>
        <v/>
      </c>
    </row>
    <row r="350" spans="1:13" s="13" customFormat="1" ht="10.5">
      <c r="A350" s="302" t="s">
        <v>327</v>
      </c>
      <c r="B350" s="307"/>
      <c r="C350" s="559">
        <f>SUM(D350:M350)</f>
        <v>0</v>
      </c>
      <c r="D350" s="564" t="str">
        <f t="shared" ref="D350:M350" si="169">IF(ISERROR(+D345*D341*0.9),"",ROUND((+D345*D341*0.9),2))</f>
        <v/>
      </c>
      <c r="E350" s="564" t="str">
        <f t="shared" si="169"/>
        <v/>
      </c>
      <c r="F350" s="564" t="str">
        <f t="shared" si="169"/>
        <v/>
      </c>
      <c r="G350" s="564" t="str">
        <f t="shared" si="169"/>
        <v/>
      </c>
      <c r="H350" s="564" t="str">
        <f t="shared" si="169"/>
        <v/>
      </c>
      <c r="I350" s="564" t="str">
        <f t="shared" si="169"/>
        <v/>
      </c>
      <c r="J350" s="564" t="str">
        <f t="shared" si="169"/>
        <v/>
      </c>
      <c r="K350" s="564" t="str">
        <f t="shared" si="169"/>
        <v/>
      </c>
      <c r="L350" s="564" t="str">
        <f t="shared" si="169"/>
        <v/>
      </c>
      <c r="M350" s="564" t="str">
        <f t="shared" si="169"/>
        <v/>
      </c>
    </row>
    <row r="351" spans="1:13" s="15" customFormat="1" ht="13" thickBot="1">
      <c r="A351" s="308" t="s">
        <v>328</v>
      </c>
      <c r="B351" s="309"/>
      <c r="C351" s="565">
        <f>SUM(C348:C350)</f>
        <v>0</v>
      </c>
      <c r="D351" s="567">
        <f t="shared" ref="D351:M351" si="170">SUM(D348:D350)</f>
        <v>0</v>
      </c>
      <c r="E351" s="567">
        <f t="shared" si="170"/>
        <v>0</v>
      </c>
      <c r="F351" s="567">
        <f t="shared" si="170"/>
        <v>0</v>
      </c>
      <c r="G351" s="567">
        <f t="shared" si="170"/>
        <v>0</v>
      </c>
      <c r="H351" s="567">
        <f t="shared" si="170"/>
        <v>0</v>
      </c>
      <c r="I351" s="567">
        <f t="shared" si="170"/>
        <v>0</v>
      </c>
      <c r="J351" s="567">
        <f t="shared" si="170"/>
        <v>0</v>
      </c>
      <c r="K351" s="567">
        <f t="shared" si="170"/>
        <v>0</v>
      </c>
      <c r="L351" s="567">
        <f t="shared" si="170"/>
        <v>0</v>
      </c>
      <c r="M351" s="568">
        <f t="shared" si="170"/>
        <v>0</v>
      </c>
    </row>
    <row r="352" spans="1:13" s="15" customFormat="1" ht="13" thickTop="1">
      <c r="A352" s="290" t="s">
        <v>311</v>
      </c>
      <c r="B352" s="799" t="str">
        <f>'Budget Summ Amt'!X8</f>
        <v xml:space="preserve">PROGRAM NAME </v>
      </c>
      <c r="C352" s="310"/>
      <c r="D352" s="277"/>
      <c r="E352" s="292" t="s">
        <v>312</v>
      </c>
      <c r="F352" s="293"/>
      <c r="G352" s="544" t="str">
        <f>'Budget Summ Amt'!X9</f>
        <v>FUNDING SOURCE 20</v>
      </c>
      <c r="H352" s="277"/>
      <c r="I352" s="277"/>
      <c r="J352" s="277"/>
      <c r="K352" s="277"/>
      <c r="L352" s="277"/>
      <c r="M352" s="280"/>
    </row>
    <row r="353" spans="1:13" s="15" customFormat="1" ht="13.5" customHeight="1">
      <c r="A353" s="295" t="s">
        <v>313</v>
      </c>
      <c r="B353" s="296"/>
      <c r="C353" s="311">
        <f>SUM(D353:M353)</f>
        <v>0</v>
      </c>
      <c r="D353" s="281"/>
      <c r="E353" s="90"/>
      <c r="F353" s="90"/>
      <c r="G353" s="90"/>
      <c r="H353" s="90"/>
      <c r="I353" s="90"/>
      <c r="J353" s="90"/>
      <c r="K353" s="90"/>
      <c r="L353" s="90"/>
      <c r="M353" s="91"/>
    </row>
    <row r="354" spans="1:13" s="15" customFormat="1">
      <c r="A354" s="295" t="s">
        <v>314</v>
      </c>
      <c r="B354" s="296"/>
      <c r="C354" s="312">
        <f>SUM(D354:M354)</f>
        <v>0</v>
      </c>
      <c r="D354" s="282"/>
      <c r="E354" s="88"/>
      <c r="F354" s="88"/>
      <c r="G354" s="88"/>
      <c r="H354" s="88"/>
      <c r="I354" s="88"/>
      <c r="J354" s="88"/>
      <c r="K354" s="88"/>
      <c r="L354" s="88"/>
      <c r="M354" s="89"/>
    </row>
    <row r="355" spans="1:13" s="15" customFormat="1">
      <c r="A355" s="295" t="s">
        <v>315</v>
      </c>
      <c r="B355" s="296"/>
      <c r="C355" s="313">
        <f>+C353-C354</f>
        <v>0</v>
      </c>
      <c r="D355" s="315">
        <f t="shared" ref="D355:M355" si="171">+D353-D354</f>
        <v>0</v>
      </c>
      <c r="E355" s="315">
        <f t="shared" si="171"/>
        <v>0</v>
      </c>
      <c r="F355" s="315">
        <f t="shared" si="171"/>
        <v>0</v>
      </c>
      <c r="G355" s="315">
        <f t="shared" si="171"/>
        <v>0</v>
      </c>
      <c r="H355" s="315">
        <f t="shared" si="171"/>
        <v>0</v>
      </c>
      <c r="I355" s="315">
        <f t="shared" si="171"/>
        <v>0</v>
      </c>
      <c r="J355" s="315">
        <f t="shared" si="171"/>
        <v>0</v>
      </c>
      <c r="K355" s="315">
        <f t="shared" si="171"/>
        <v>0</v>
      </c>
      <c r="L355" s="315">
        <f t="shared" si="171"/>
        <v>0</v>
      </c>
      <c r="M355" s="316">
        <f t="shared" si="171"/>
        <v>0</v>
      </c>
    </row>
    <row r="356" spans="1:13" s="13" customFormat="1" ht="10.5">
      <c r="A356" s="300" t="s">
        <v>316</v>
      </c>
      <c r="B356" s="301"/>
      <c r="C356" s="439">
        <f>SUM(D356:M356)</f>
        <v>0</v>
      </c>
      <c r="D356" s="436"/>
      <c r="E356" s="436"/>
      <c r="F356" s="436"/>
      <c r="G356" s="436"/>
      <c r="H356" s="436"/>
      <c r="I356" s="436"/>
      <c r="J356" s="436"/>
      <c r="K356" s="436"/>
      <c r="L356" s="436"/>
      <c r="M356" s="437"/>
    </row>
    <row r="357" spans="1:13" s="13" customFormat="1" ht="10.5">
      <c r="A357" s="302" t="s">
        <v>317</v>
      </c>
      <c r="B357" s="301"/>
      <c r="C357" s="314"/>
      <c r="D357" s="317" t="str">
        <f t="shared" ref="D357:M357" si="172">IF(ISERROR(+D353/D356),"",+D353/D356)</f>
        <v/>
      </c>
      <c r="E357" s="317" t="str">
        <f t="shared" si="172"/>
        <v/>
      </c>
      <c r="F357" s="317" t="str">
        <f t="shared" si="172"/>
        <v/>
      </c>
      <c r="G357" s="317" t="str">
        <f t="shared" si="172"/>
        <v/>
      </c>
      <c r="H357" s="317" t="str">
        <f t="shared" si="172"/>
        <v/>
      </c>
      <c r="I357" s="317" t="str">
        <f t="shared" si="172"/>
        <v/>
      </c>
      <c r="J357" s="317" t="str">
        <f t="shared" si="172"/>
        <v/>
      </c>
      <c r="K357" s="317" t="str">
        <f t="shared" si="172"/>
        <v/>
      </c>
      <c r="L357" s="317" t="str">
        <f t="shared" si="172"/>
        <v/>
      </c>
      <c r="M357" s="318" t="str">
        <f t="shared" si="172"/>
        <v/>
      </c>
    </row>
    <row r="358" spans="1:13" s="13" customFormat="1" ht="10.5">
      <c r="A358" s="302" t="s">
        <v>318</v>
      </c>
      <c r="B358" s="301"/>
      <c r="C358" s="439">
        <f>SUM(D358:M358)</f>
        <v>0</v>
      </c>
      <c r="D358" s="436"/>
      <c r="E358" s="436"/>
      <c r="F358" s="436"/>
      <c r="G358" s="436"/>
      <c r="H358" s="436"/>
      <c r="I358" s="436"/>
      <c r="J358" s="436"/>
      <c r="K358" s="436"/>
      <c r="L358" s="436"/>
      <c r="M358" s="437"/>
    </row>
    <row r="359" spans="1:13" s="13" customFormat="1" ht="10.5">
      <c r="A359" s="302" t="s">
        <v>319</v>
      </c>
      <c r="B359" s="301"/>
      <c r="C359" s="314"/>
      <c r="D359" s="317" t="str">
        <f t="shared" ref="D359:M359" si="173">IF(ISERROR(+D353/D358),"",+D353/D358)</f>
        <v/>
      </c>
      <c r="E359" s="317" t="str">
        <f t="shared" si="173"/>
        <v/>
      </c>
      <c r="F359" s="317" t="str">
        <f t="shared" si="173"/>
        <v/>
      </c>
      <c r="G359" s="317" t="str">
        <f t="shared" si="173"/>
        <v/>
      </c>
      <c r="H359" s="317" t="str">
        <f t="shared" si="173"/>
        <v/>
      </c>
      <c r="I359" s="317" t="str">
        <f t="shared" si="173"/>
        <v/>
      </c>
      <c r="J359" s="317" t="str">
        <f t="shared" si="173"/>
        <v/>
      </c>
      <c r="K359" s="317" t="str">
        <f t="shared" si="173"/>
        <v/>
      </c>
      <c r="L359" s="317" t="str">
        <f t="shared" si="173"/>
        <v/>
      </c>
      <c r="M359" s="318" t="str">
        <f t="shared" si="173"/>
        <v/>
      </c>
    </row>
    <row r="360" spans="1:13" s="13" customFormat="1" ht="10.5">
      <c r="A360" s="302"/>
      <c r="B360" s="301"/>
      <c r="C360" s="314"/>
      <c r="D360" s="143"/>
      <c r="E360" s="143"/>
      <c r="F360" s="143"/>
      <c r="G360" s="143"/>
      <c r="H360" s="143"/>
      <c r="I360" s="143"/>
      <c r="J360" s="143"/>
      <c r="K360" s="143"/>
      <c r="L360" s="143"/>
      <c r="M360" s="144"/>
    </row>
    <row r="361" spans="1:13" s="13" customFormat="1" ht="10.5">
      <c r="A361" s="302" t="s">
        <v>320</v>
      </c>
      <c r="B361" s="301"/>
      <c r="C361" s="439">
        <f>SUM(D361:M361)</f>
        <v>0</v>
      </c>
      <c r="D361" s="436"/>
      <c r="E361" s="436"/>
      <c r="F361" s="436"/>
      <c r="G361" s="436"/>
      <c r="H361" s="436"/>
      <c r="I361" s="436"/>
      <c r="J361" s="436"/>
      <c r="K361" s="436"/>
      <c r="L361" s="436"/>
      <c r="M361" s="437"/>
    </row>
    <row r="362" spans="1:13" s="13" customFormat="1" ht="10.5">
      <c r="A362" s="302" t="s">
        <v>321</v>
      </c>
      <c r="B362" s="301"/>
      <c r="C362" s="439">
        <f>SUM(D362:M362)</f>
        <v>0</v>
      </c>
      <c r="D362" s="436"/>
      <c r="E362" s="436"/>
      <c r="F362" s="436"/>
      <c r="G362" s="436"/>
      <c r="H362" s="436"/>
      <c r="I362" s="436"/>
      <c r="J362" s="436"/>
      <c r="K362" s="436"/>
      <c r="L362" s="436"/>
      <c r="M362" s="437"/>
    </row>
    <row r="363" spans="1:13" s="13" customFormat="1" ht="10.5">
      <c r="A363" s="302" t="s">
        <v>322</v>
      </c>
      <c r="B363" s="301"/>
      <c r="C363" s="439">
        <f>SUM(D363:M363)</f>
        <v>0</v>
      </c>
      <c r="D363" s="436"/>
      <c r="E363" s="436"/>
      <c r="F363" s="436"/>
      <c r="G363" s="436"/>
      <c r="H363" s="436"/>
      <c r="I363" s="436"/>
      <c r="J363" s="436"/>
      <c r="K363" s="436"/>
      <c r="L363" s="436"/>
      <c r="M363" s="437"/>
    </row>
    <row r="364" spans="1:13" s="13" customFormat="1" ht="10.5">
      <c r="A364" s="302" t="s">
        <v>323</v>
      </c>
      <c r="B364" s="301"/>
      <c r="C364" s="439">
        <f t="shared" ref="C364:M364" si="174">SUM(C361:C363)</f>
        <v>0</v>
      </c>
      <c r="D364" s="560">
        <f t="shared" si="174"/>
        <v>0</v>
      </c>
      <c r="E364" s="560">
        <f t="shared" si="174"/>
        <v>0</v>
      </c>
      <c r="F364" s="560">
        <f t="shared" si="174"/>
        <v>0</v>
      </c>
      <c r="G364" s="560">
        <f t="shared" si="174"/>
        <v>0</v>
      </c>
      <c r="H364" s="560">
        <f t="shared" si="174"/>
        <v>0</v>
      </c>
      <c r="I364" s="560">
        <f t="shared" si="174"/>
        <v>0</v>
      </c>
      <c r="J364" s="560">
        <f t="shared" si="174"/>
        <v>0</v>
      </c>
      <c r="K364" s="560">
        <f t="shared" si="174"/>
        <v>0</v>
      </c>
      <c r="L364" s="561">
        <f t="shared" si="174"/>
        <v>0</v>
      </c>
      <c r="M364" s="562">
        <f t="shared" si="174"/>
        <v>0</v>
      </c>
    </row>
    <row r="365" spans="1:13" s="13" customFormat="1" ht="10.5">
      <c r="A365" s="302" t="s">
        <v>324</v>
      </c>
      <c r="B365" s="301"/>
      <c r="C365" s="305" t="str">
        <f>IF(ISERROR(+C364/C358),"", +C364/C358)</f>
        <v/>
      </c>
      <c r="D365" s="319" t="str">
        <f t="shared" ref="D365:M365" si="175">IF(ISERROR(+D364/D358),"", +D364/D358)</f>
        <v/>
      </c>
      <c r="E365" s="319" t="str">
        <f t="shared" si="175"/>
        <v/>
      </c>
      <c r="F365" s="319" t="str">
        <f t="shared" si="175"/>
        <v/>
      </c>
      <c r="G365" s="319" t="str">
        <f t="shared" si="175"/>
        <v/>
      </c>
      <c r="H365" s="319" t="str">
        <f t="shared" si="175"/>
        <v/>
      </c>
      <c r="I365" s="319" t="str">
        <f t="shared" si="175"/>
        <v/>
      </c>
      <c r="J365" s="319" t="str">
        <f t="shared" si="175"/>
        <v/>
      </c>
      <c r="K365" s="319" t="str">
        <f t="shared" si="175"/>
        <v/>
      </c>
      <c r="L365" s="319" t="str">
        <f t="shared" si="175"/>
        <v/>
      </c>
      <c r="M365" s="320" t="str">
        <f t="shared" si="175"/>
        <v/>
      </c>
    </row>
    <row r="366" spans="1:13" s="13" customFormat="1" ht="10.5">
      <c r="A366" s="302" t="s">
        <v>325</v>
      </c>
      <c r="B366" s="301"/>
      <c r="C366" s="306">
        <f>SUM(D366:M366)</f>
        <v>0</v>
      </c>
      <c r="D366" s="317" t="str">
        <f t="shared" ref="D366:M366" si="176">IF(ISERROR(+D361*D359*0.5),"",ROUND((+D361*D359*0.5),2))</f>
        <v/>
      </c>
      <c r="E366" s="317" t="str">
        <f t="shared" si="176"/>
        <v/>
      </c>
      <c r="F366" s="317" t="str">
        <f t="shared" si="176"/>
        <v/>
      </c>
      <c r="G366" s="317" t="str">
        <f t="shared" si="176"/>
        <v/>
      </c>
      <c r="H366" s="317" t="str">
        <f t="shared" si="176"/>
        <v/>
      </c>
      <c r="I366" s="317" t="str">
        <f t="shared" si="176"/>
        <v/>
      </c>
      <c r="J366" s="317" t="str">
        <f t="shared" si="176"/>
        <v/>
      </c>
      <c r="K366" s="317" t="str">
        <f t="shared" si="176"/>
        <v/>
      </c>
      <c r="L366" s="317" t="str">
        <f t="shared" si="176"/>
        <v/>
      </c>
      <c r="M366" s="318" t="str">
        <f t="shared" si="176"/>
        <v/>
      </c>
    </row>
    <row r="367" spans="1:13" s="13" customFormat="1" ht="10.5">
      <c r="A367" s="302" t="s">
        <v>326</v>
      </c>
      <c r="B367" s="301"/>
      <c r="C367" s="306">
        <f>SUM(D367:M367)</f>
        <v>0</v>
      </c>
      <c r="D367" s="317" t="str">
        <f>IF(ISERROR(+D362*D359*0.65),"",ROUND((+D362*D359*0.65),2))</f>
        <v/>
      </c>
      <c r="E367" s="317" t="str">
        <f t="shared" ref="E367:M367" si="177">IF(ISERROR(+E362*E359*0.65),"",ROUND((+E362*E359*0.65),2))</f>
        <v/>
      </c>
      <c r="F367" s="317" t="str">
        <f t="shared" si="177"/>
        <v/>
      </c>
      <c r="G367" s="317" t="str">
        <f t="shared" si="177"/>
        <v/>
      </c>
      <c r="H367" s="317" t="str">
        <f t="shared" si="177"/>
        <v/>
      </c>
      <c r="I367" s="317" t="str">
        <f t="shared" si="177"/>
        <v/>
      </c>
      <c r="J367" s="317" t="str">
        <f t="shared" si="177"/>
        <v/>
      </c>
      <c r="K367" s="317" t="str">
        <f t="shared" si="177"/>
        <v/>
      </c>
      <c r="L367" s="317" t="str">
        <f t="shared" si="177"/>
        <v/>
      </c>
      <c r="M367" s="318" t="str">
        <f t="shared" si="177"/>
        <v/>
      </c>
    </row>
    <row r="368" spans="1:13" s="13" customFormat="1" ht="10.5">
      <c r="A368" s="302" t="s">
        <v>327</v>
      </c>
      <c r="B368" s="307"/>
      <c r="C368" s="559">
        <f>SUM(D368:M368)</f>
        <v>0</v>
      </c>
      <c r="D368" s="564" t="str">
        <f t="shared" ref="D368:M368" si="178">IF(ISERROR(+D363*D359*0.9),"",ROUND((+D363*D359*0.9),2))</f>
        <v/>
      </c>
      <c r="E368" s="564" t="str">
        <f t="shared" si="178"/>
        <v/>
      </c>
      <c r="F368" s="564" t="str">
        <f t="shared" si="178"/>
        <v/>
      </c>
      <c r="G368" s="564" t="str">
        <f t="shared" si="178"/>
        <v/>
      </c>
      <c r="H368" s="564" t="str">
        <f t="shared" si="178"/>
        <v/>
      </c>
      <c r="I368" s="564" t="str">
        <f t="shared" si="178"/>
        <v/>
      </c>
      <c r="J368" s="564" t="str">
        <f t="shared" si="178"/>
        <v/>
      </c>
      <c r="K368" s="564" t="str">
        <f t="shared" si="178"/>
        <v/>
      </c>
      <c r="L368" s="564" t="str">
        <f t="shared" si="178"/>
        <v/>
      </c>
      <c r="M368" s="564" t="str">
        <f t="shared" si="178"/>
        <v/>
      </c>
    </row>
    <row r="369" spans="1:13" s="15" customFormat="1" ht="13" thickBot="1">
      <c r="A369" s="308" t="s">
        <v>328</v>
      </c>
      <c r="B369" s="309"/>
      <c r="C369" s="565">
        <f>SUM(C366:C368)</f>
        <v>0</v>
      </c>
      <c r="D369" s="567">
        <f t="shared" ref="D369:M369" si="179">SUM(D366:D368)</f>
        <v>0</v>
      </c>
      <c r="E369" s="567">
        <f t="shared" si="179"/>
        <v>0</v>
      </c>
      <c r="F369" s="567">
        <f t="shared" si="179"/>
        <v>0</v>
      </c>
      <c r="G369" s="567">
        <f t="shared" si="179"/>
        <v>0</v>
      </c>
      <c r="H369" s="567">
        <f t="shared" si="179"/>
        <v>0</v>
      </c>
      <c r="I369" s="567">
        <f t="shared" si="179"/>
        <v>0</v>
      </c>
      <c r="J369" s="567">
        <f t="shared" si="179"/>
        <v>0</v>
      </c>
      <c r="K369" s="567">
        <f t="shared" si="179"/>
        <v>0</v>
      </c>
      <c r="L369" s="567">
        <f t="shared" si="179"/>
        <v>0</v>
      </c>
      <c r="M369" s="568">
        <f t="shared" si="179"/>
        <v>0</v>
      </c>
    </row>
    <row r="370" spans="1:13" s="15" customFormat="1" ht="13" thickTop="1">
      <c r="A370" s="290" t="s">
        <v>311</v>
      </c>
      <c r="B370" s="543" t="str">
        <f>'Budget Summ Amt'!Y8</f>
        <v xml:space="preserve">PROGRAM NAME </v>
      </c>
      <c r="C370" s="310"/>
      <c r="D370" s="277"/>
      <c r="E370" s="292" t="s">
        <v>312</v>
      </c>
      <c r="F370" s="293"/>
      <c r="G370" s="544" t="str">
        <f>'Budget Summ Amt'!Y9</f>
        <v>FUNDING SOURCE 21</v>
      </c>
      <c r="H370" s="277"/>
      <c r="I370" s="277"/>
      <c r="J370" s="277"/>
      <c r="K370" s="277"/>
      <c r="L370" s="277"/>
      <c r="M370" s="280"/>
    </row>
    <row r="371" spans="1:13" s="15" customFormat="1">
      <c r="A371" s="295" t="s">
        <v>313</v>
      </c>
      <c r="B371" s="296"/>
      <c r="C371" s="311">
        <f>SUM(D371:M371)</f>
        <v>0</v>
      </c>
      <c r="D371" s="281"/>
      <c r="E371" s="90"/>
      <c r="F371" s="90"/>
      <c r="G371" s="90"/>
      <c r="H371" s="90"/>
      <c r="I371" s="90"/>
      <c r="J371" s="90"/>
      <c r="K371" s="90"/>
      <c r="L371" s="90"/>
      <c r="M371" s="91"/>
    </row>
    <row r="372" spans="1:13" s="15" customFormat="1">
      <c r="A372" s="295" t="s">
        <v>314</v>
      </c>
      <c r="B372" s="296"/>
      <c r="C372" s="312">
        <f>SUM(D372:M372)</f>
        <v>0</v>
      </c>
      <c r="D372" s="282"/>
      <c r="E372" s="88"/>
      <c r="F372" s="88"/>
      <c r="G372" s="88"/>
      <c r="H372" s="88"/>
      <c r="I372" s="88"/>
      <c r="J372" s="88"/>
      <c r="K372" s="88"/>
      <c r="L372" s="88"/>
      <c r="M372" s="89"/>
    </row>
    <row r="373" spans="1:13" s="15" customFormat="1">
      <c r="A373" s="295" t="s">
        <v>315</v>
      </c>
      <c r="B373" s="296"/>
      <c r="C373" s="313">
        <f>+C371-C372</f>
        <v>0</v>
      </c>
      <c r="D373" s="315">
        <f t="shared" ref="D373:M373" si="180">+D371-D372</f>
        <v>0</v>
      </c>
      <c r="E373" s="315">
        <f t="shared" si="180"/>
        <v>0</v>
      </c>
      <c r="F373" s="315">
        <f t="shared" si="180"/>
        <v>0</v>
      </c>
      <c r="G373" s="315">
        <f t="shared" si="180"/>
        <v>0</v>
      </c>
      <c r="H373" s="315">
        <f t="shared" si="180"/>
        <v>0</v>
      </c>
      <c r="I373" s="315">
        <f t="shared" si="180"/>
        <v>0</v>
      </c>
      <c r="J373" s="315">
        <f t="shared" si="180"/>
        <v>0</v>
      </c>
      <c r="K373" s="315">
        <f t="shared" si="180"/>
        <v>0</v>
      </c>
      <c r="L373" s="315">
        <f t="shared" si="180"/>
        <v>0</v>
      </c>
      <c r="M373" s="316">
        <f t="shared" si="180"/>
        <v>0</v>
      </c>
    </row>
    <row r="374" spans="1:13" s="13" customFormat="1" ht="10.5">
      <c r="A374" s="300" t="s">
        <v>316</v>
      </c>
      <c r="B374" s="301"/>
      <c r="C374" s="439">
        <f>SUM(D374:M374)</f>
        <v>0</v>
      </c>
      <c r="D374" s="436"/>
      <c r="E374" s="436"/>
      <c r="F374" s="436"/>
      <c r="G374" s="436"/>
      <c r="H374" s="436"/>
      <c r="I374" s="436"/>
      <c r="J374" s="436"/>
      <c r="K374" s="436"/>
      <c r="L374" s="436"/>
      <c r="M374" s="437"/>
    </row>
    <row r="375" spans="1:13" s="13" customFormat="1" ht="10.5">
      <c r="A375" s="302" t="s">
        <v>317</v>
      </c>
      <c r="B375" s="301"/>
      <c r="C375" s="314"/>
      <c r="D375" s="317" t="str">
        <f t="shared" ref="D375:M375" si="181">IF(ISERROR(+D371/D374),"",+D371/D374)</f>
        <v/>
      </c>
      <c r="E375" s="317" t="str">
        <f t="shared" si="181"/>
        <v/>
      </c>
      <c r="F375" s="317" t="str">
        <f t="shared" si="181"/>
        <v/>
      </c>
      <c r="G375" s="317" t="str">
        <f t="shared" si="181"/>
        <v/>
      </c>
      <c r="H375" s="317" t="str">
        <f t="shared" si="181"/>
        <v/>
      </c>
      <c r="I375" s="317" t="str">
        <f t="shared" si="181"/>
        <v/>
      </c>
      <c r="J375" s="317" t="str">
        <f t="shared" si="181"/>
        <v/>
      </c>
      <c r="K375" s="317" t="str">
        <f t="shared" si="181"/>
        <v/>
      </c>
      <c r="L375" s="317" t="str">
        <f t="shared" si="181"/>
        <v/>
      </c>
      <c r="M375" s="318" t="str">
        <f t="shared" si="181"/>
        <v/>
      </c>
    </row>
    <row r="376" spans="1:13" s="13" customFormat="1" ht="10.5">
      <c r="A376" s="302" t="s">
        <v>318</v>
      </c>
      <c r="B376" s="301"/>
      <c r="C376" s="439">
        <f>SUM(D376:M376)</f>
        <v>0</v>
      </c>
      <c r="D376" s="436"/>
      <c r="E376" s="436"/>
      <c r="F376" s="436"/>
      <c r="G376" s="436"/>
      <c r="H376" s="436"/>
      <c r="I376" s="436"/>
      <c r="J376" s="436"/>
      <c r="K376" s="436"/>
      <c r="L376" s="436"/>
      <c r="M376" s="437"/>
    </row>
    <row r="377" spans="1:13" s="13" customFormat="1" ht="10.5">
      <c r="A377" s="302" t="s">
        <v>319</v>
      </c>
      <c r="B377" s="301"/>
      <c r="C377" s="314"/>
      <c r="D377" s="317" t="str">
        <f t="shared" ref="D377:M377" si="182">IF(ISERROR(+D371/D376),"",+D371/D376)</f>
        <v/>
      </c>
      <c r="E377" s="317" t="str">
        <f t="shared" si="182"/>
        <v/>
      </c>
      <c r="F377" s="317" t="str">
        <f t="shared" si="182"/>
        <v/>
      </c>
      <c r="G377" s="317" t="str">
        <f t="shared" si="182"/>
        <v/>
      </c>
      <c r="H377" s="317" t="str">
        <f t="shared" si="182"/>
        <v/>
      </c>
      <c r="I377" s="317" t="str">
        <f t="shared" si="182"/>
        <v/>
      </c>
      <c r="J377" s="317" t="str">
        <f t="shared" si="182"/>
        <v/>
      </c>
      <c r="K377" s="317" t="str">
        <f t="shared" si="182"/>
        <v/>
      </c>
      <c r="L377" s="317" t="str">
        <f t="shared" si="182"/>
        <v/>
      </c>
      <c r="M377" s="318" t="str">
        <f t="shared" si="182"/>
        <v/>
      </c>
    </row>
    <row r="378" spans="1:13" s="13" customFormat="1" ht="10.5">
      <c r="A378" s="302"/>
      <c r="B378" s="301"/>
      <c r="C378" s="314"/>
      <c r="D378" s="143"/>
      <c r="E378" s="143"/>
      <c r="F378" s="143"/>
      <c r="G378" s="143"/>
      <c r="H378" s="143"/>
      <c r="I378" s="143"/>
      <c r="J378" s="143"/>
      <c r="K378" s="143"/>
      <c r="L378" s="143"/>
      <c r="M378" s="144"/>
    </row>
    <row r="379" spans="1:13" s="13" customFormat="1" ht="10.5">
      <c r="A379" s="302" t="s">
        <v>320</v>
      </c>
      <c r="B379" s="301"/>
      <c r="C379" s="439">
        <f>SUM(D379:M379)</f>
        <v>0</v>
      </c>
      <c r="D379" s="436"/>
      <c r="E379" s="436"/>
      <c r="F379" s="436"/>
      <c r="G379" s="436"/>
      <c r="H379" s="436"/>
      <c r="I379" s="436"/>
      <c r="J379" s="436"/>
      <c r="K379" s="436"/>
      <c r="L379" s="436"/>
      <c r="M379" s="437"/>
    </row>
    <row r="380" spans="1:13" s="13" customFormat="1" ht="10.5">
      <c r="A380" s="302" t="s">
        <v>321</v>
      </c>
      <c r="B380" s="301"/>
      <c r="C380" s="439">
        <f>SUM(D380:M380)</f>
        <v>0</v>
      </c>
      <c r="D380" s="436"/>
      <c r="E380" s="436"/>
      <c r="F380" s="436"/>
      <c r="G380" s="436"/>
      <c r="H380" s="436"/>
      <c r="I380" s="436"/>
      <c r="J380" s="436"/>
      <c r="K380" s="436"/>
      <c r="L380" s="436"/>
      <c r="M380" s="437"/>
    </row>
    <row r="381" spans="1:13" s="13" customFormat="1" ht="10.5">
      <c r="A381" s="302" t="s">
        <v>322</v>
      </c>
      <c r="B381" s="301"/>
      <c r="C381" s="439">
        <f>SUM(D381:M381)</f>
        <v>0</v>
      </c>
      <c r="D381" s="436"/>
      <c r="E381" s="436"/>
      <c r="F381" s="436"/>
      <c r="G381" s="436"/>
      <c r="H381" s="436"/>
      <c r="I381" s="436"/>
      <c r="J381" s="436"/>
      <c r="K381" s="436"/>
      <c r="L381" s="436"/>
      <c r="M381" s="437"/>
    </row>
    <row r="382" spans="1:13" s="13" customFormat="1" ht="10.5">
      <c r="A382" s="302" t="s">
        <v>323</v>
      </c>
      <c r="B382" s="301"/>
      <c r="C382" s="439">
        <f t="shared" ref="C382:M382" si="183">SUM(C379:C381)</f>
        <v>0</v>
      </c>
      <c r="D382" s="560">
        <f t="shared" si="183"/>
        <v>0</v>
      </c>
      <c r="E382" s="560">
        <f t="shared" si="183"/>
        <v>0</v>
      </c>
      <c r="F382" s="560">
        <f t="shared" si="183"/>
        <v>0</v>
      </c>
      <c r="G382" s="560">
        <f t="shared" si="183"/>
        <v>0</v>
      </c>
      <c r="H382" s="560">
        <f t="shared" si="183"/>
        <v>0</v>
      </c>
      <c r="I382" s="560">
        <f t="shared" si="183"/>
        <v>0</v>
      </c>
      <c r="J382" s="560">
        <f t="shared" si="183"/>
        <v>0</v>
      </c>
      <c r="K382" s="560">
        <f t="shared" si="183"/>
        <v>0</v>
      </c>
      <c r="L382" s="561">
        <f t="shared" si="183"/>
        <v>0</v>
      </c>
      <c r="M382" s="562">
        <f t="shared" si="183"/>
        <v>0</v>
      </c>
    </row>
    <row r="383" spans="1:13" s="13" customFormat="1" ht="10.5">
      <c r="A383" s="302" t="s">
        <v>324</v>
      </c>
      <c r="B383" s="301"/>
      <c r="C383" s="305" t="str">
        <f>IF(ISERROR(+C382/C376),"", +C382/C376)</f>
        <v/>
      </c>
      <c r="D383" s="319" t="str">
        <f t="shared" ref="D383:M383" si="184">IF(ISERROR(+D382/D376),"", +D382/D376)</f>
        <v/>
      </c>
      <c r="E383" s="319" t="str">
        <f t="shared" si="184"/>
        <v/>
      </c>
      <c r="F383" s="319" t="str">
        <f t="shared" si="184"/>
        <v/>
      </c>
      <c r="G383" s="319" t="str">
        <f t="shared" si="184"/>
        <v/>
      </c>
      <c r="H383" s="319" t="str">
        <f t="shared" si="184"/>
        <v/>
      </c>
      <c r="I383" s="319" t="str">
        <f t="shared" si="184"/>
        <v/>
      </c>
      <c r="J383" s="319" t="str">
        <f t="shared" si="184"/>
        <v/>
      </c>
      <c r="K383" s="319" t="str">
        <f t="shared" si="184"/>
        <v/>
      </c>
      <c r="L383" s="319" t="str">
        <f t="shared" si="184"/>
        <v/>
      </c>
      <c r="M383" s="320" t="str">
        <f t="shared" si="184"/>
        <v/>
      </c>
    </row>
    <row r="384" spans="1:13" s="13" customFormat="1" ht="10.5">
      <c r="A384" s="302" t="s">
        <v>325</v>
      </c>
      <c r="B384" s="301"/>
      <c r="C384" s="306">
        <f>SUM(D384:M384)</f>
        <v>0</v>
      </c>
      <c r="D384" s="317" t="str">
        <f t="shared" ref="D384:M384" si="185">IF(ISERROR(+D379*D377*0.5),"",ROUND((+D379*D377*0.5),2))</f>
        <v/>
      </c>
      <c r="E384" s="317" t="str">
        <f t="shared" si="185"/>
        <v/>
      </c>
      <c r="F384" s="317" t="str">
        <f t="shared" si="185"/>
        <v/>
      </c>
      <c r="G384" s="317" t="str">
        <f t="shared" si="185"/>
        <v/>
      </c>
      <c r="H384" s="317" t="str">
        <f t="shared" si="185"/>
        <v/>
      </c>
      <c r="I384" s="317" t="str">
        <f t="shared" si="185"/>
        <v/>
      </c>
      <c r="J384" s="317" t="str">
        <f t="shared" si="185"/>
        <v/>
      </c>
      <c r="K384" s="317" t="str">
        <f t="shared" si="185"/>
        <v/>
      </c>
      <c r="L384" s="317" t="str">
        <f t="shared" si="185"/>
        <v/>
      </c>
      <c r="M384" s="318" t="str">
        <f t="shared" si="185"/>
        <v/>
      </c>
    </row>
    <row r="385" spans="1:13" s="13" customFormat="1" ht="10.5">
      <c r="A385" s="302" t="s">
        <v>326</v>
      </c>
      <c r="B385" s="301"/>
      <c r="C385" s="306">
        <f>SUM(D385:M385)</f>
        <v>0</v>
      </c>
      <c r="D385" s="317" t="str">
        <f>IF(ISERROR(+D380*D377*0.65),"",ROUND((+D380*D377*0.65),2))</f>
        <v/>
      </c>
      <c r="E385" s="317" t="str">
        <f t="shared" ref="E385:M385" si="186">IF(ISERROR(+E380*E377*0.65),"",ROUND((+E380*E377*0.65),2))</f>
        <v/>
      </c>
      <c r="F385" s="317" t="str">
        <f t="shared" si="186"/>
        <v/>
      </c>
      <c r="G385" s="317" t="str">
        <f t="shared" si="186"/>
        <v/>
      </c>
      <c r="H385" s="317" t="str">
        <f t="shared" si="186"/>
        <v/>
      </c>
      <c r="I385" s="317" t="str">
        <f t="shared" si="186"/>
        <v/>
      </c>
      <c r="J385" s="317" t="str">
        <f t="shared" si="186"/>
        <v/>
      </c>
      <c r="K385" s="317" t="str">
        <f t="shared" si="186"/>
        <v/>
      </c>
      <c r="L385" s="317" t="str">
        <f t="shared" si="186"/>
        <v/>
      </c>
      <c r="M385" s="318" t="str">
        <f t="shared" si="186"/>
        <v/>
      </c>
    </row>
    <row r="386" spans="1:13" s="13" customFormat="1" ht="10.5">
      <c r="A386" s="302" t="s">
        <v>327</v>
      </c>
      <c r="B386" s="307"/>
      <c r="C386" s="559">
        <f>SUM(D386:M386)</f>
        <v>0</v>
      </c>
      <c r="D386" s="564" t="str">
        <f t="shared" ref="D386:M386" si="187">IF(ISERROR(+D381*D377*0.9),"",ROUND((+D381*D377*0.9),2))</f>
        <v/>
      </c>
      <c r="E386" s="564" t="str">
        <f t="shared" si="187"/>
        <v/>
      </c>
      <c r="F386" s="564" t="str">
        <f t="shared" si="187"/>
        <v/>
      </c>
      <c r="G386" s="564" t="str">
        <f t="shared" si="187"/>
        <v/>
      </c>
      <c r="H386" s="564" t="str">
        <f t="shared" si="187"/>
        <v/>
      </c>
      <c r="I386" s="564" t="str">
        <f t="shared" si="187"/>
        <v/>
      </c>
      <c r="J386" s="564" t="str">
        <f t="shared" si="187"/>
        <v/>
      </c>
      <c r="K386" s="564" t="str">
        <f t="shared" si="187"/>
        <v/>
      </c>
      <c r="L386" s="564" t="str">
        <f t="shared" si="187"/>
        <v/>
      </c>
      <c r="M386" s="564" t="str">
        <f t="shared" si="187"/>
        <v/>
      </c>
    </row>
    <row r="387" spans="1:13" s="15" customFormat="1" ht="13" thickBot="1">
      <c r="A387" s="308" t="s">
        <v>328</v>
      </c>
      <c r="B387" s="309"/>
      <c r="C387" s="565">
        <f>SUM(C384:C386)</f>
        <v>0</v>
      </c>
      <c r="D387" s="567">
        <f t="shared" ref="D387:M387" si="188">SUM(D384:D386)</f>
        <v>0</v>
      </c>
      <c r="E387" s="567">
        <f t="shared" si="188"/>
        <v>0</v>
      </c>
      <c r="F387" s="567">
        <f t="shared" si="188"/>
        <v>0</v>
      </c>
      <c r="G387" s="567">
        <f t="shared" si="188"/>
        <v>0</v>
      </c>
      <c r="H387" s="567">
        <f t="shared" si="188"/>
        <v>0</v>
      </c>
      <c r="I387" s="567">
        <f t="shared" si="188"/>
        <v>0</v>
      </c>
      <c r="J387" s="567">
        <f t="shared" si="188"/>
        <v>0</v>
      </c>
      <c r="K387" s="567">
        <f t="shared" si="188"/>
        <v>0</v>
      </c>
      <c r="L387" s="567">
        <f t="shared" si="188"/>
        <v>0</v>
      </c>
      <c r="M387" s="568">
        <f t="shared" si="188"/>
        <v>0</v>
      </c>
    </row>
    <row r="388" spans="1:13" s="15" customFormat="1" ht="13" thickTop="1">
      <c r="A388" s="290" t="s">
        <v>311</v>
      </c>
      <c r="B388" s="543" t="str">
        <f>'Budget Summ Amt'!Z8</f>
        <v xml:space="preserve">PROGRAM NAME </v>
      </c>
      <c r="C388" s="310"/>
      <c r="D388" s="277"/>
      <c r="E388" s="292" t="s">
        <v>312</v>
      </c>
      <c r="F388" s="293"/>
      <c r="G388" s="544" t="str">
        <f>'Budget Summ Amt'!Z9</f>
        <v>FUNDING SOURCE 22</v>
      </c>
      <c r="H388" s="277"/>
      <c r="I388" s="277"/>
      <c r="J388" s="277"/>
      <c r="K388" s="277"/>
      <c r="L388" s="277"/>
      <c r="M388" s="280"/>
    </row>
    <row r="389" spans="1:13" s="15" customFormat="1">
      <c r="A389" s="295" t="s">
        <v>313</v>
      </c>
      <c r="B389" s="296"/>
      <c r="C389" s="311">
        <f>SUM(D389:M389)</f>
        <v>0</v>
      </c>
      <c r="D389" s="281"/>
      <c r="E389" s="90"/>
      <c r="F389" s="90"/>
      <c r="G389" s="90"/>
      <c r="H389" s="90"/>
      <c r="I389" s="90"/>
      <c r="J389" s="90"/>
      <c r="K389" s="90"/>
      <c r="L389" s="90"/>
      <c r="M389" s="91"/>
    </row>
    <row r="390" spans="1:13" s="15" customFormat="1">
      <c r="A390" s="295" t="s">
        <v>314</v>
      </c>
      <c r="B390" s="296"/>
      <c r="C390" s="312">
        <f>SUM(D390:M390)</f>
        <v>0</v>
      </c>
      <c r="D390" s="282"/>
      <c r="E390" s="88"/>
      <c r="F390" s="88"/>
      <c r="G390" s="88"/>
      <c r="H390" s="88"/>
      <c r="I390" s="88"/>
      <c r="J390" s="88"/>
      <c r="K390" s="88"/>
      <c r="L390" s="88"/>
      <c r="M390" s="89"/>
    </row>
    <row r="391" spans="1:13" s="15" customFormat="1">
      <c r="A391" s="295" t="s">
        <v>315</v>
      </c>
      <c r="B391" s="296"/>
      <c r="C391" s="313">
        <f>+C389-C390</f>
        <v>0</v>
      </c>
      <c r="D391" s="315">
        <f t="shared" ref="D391:M391" si="189">+D389-D390</f>
        <v>0</v>
      </c>
      <c r="E391" s="315">
        <f t="shared" si="189"/>
        <v>0</v>
      </c>
      <c r="F391" s="315">
        <f t="shared" si="189"/>
        <v>0</v>
      </c>
      <c r="G391" s="315">
        <f t="shared" si="189"/>
        <v>0</v>
      </c>
      <c r="H391" s="315">
        <f t="shared" si="189"/>
        <v>0</v>
      </c>
      <c r="I391" s="315">
        <f t="shared" si="189"/>
        <v>0</v>
      </c>
      <c r="J391" s="315">
        <f t="shared" si="189"/>
        <v>0</v>
      </c>
      <c r="K391" s="315">
        <f t="shared" si="189"/>
        <v>0</v>
      </c>
      <c r="L391" s="315">
        <f t="shared" si="189"/>
        <v>0</v>
      </c>
      <c r="M391" s="316">
        <f t="shared" si="189"/>
        <v>0</v>
      </c>
    </row>
    <row r="392" spans="1:13" s="13" customFormat="1" ht="10.5">
      <c r="A392" s="300" t="s">
        <v>316</v>
      </c>
      <c r="B392" s="301"/>
      <c r="C392" s="439">
        <f>SUM(D392:M392)</f>
        <v>0</v>
      </c>
      <c r="D392" s="436"/>
      <c r="E392" s="436"/>
      <c r="F392" s="436"/>
      <c r="G392" s="436"/>
      <c r="H392" s="436"/>
      <c r="I392" s="436"/>
      <c r="J392" s="436"/>
      <c r="K392" s="436"/>
      <c r="L392" s="436"/>
      <c r="M392" s="437"/>
    </row>
    <row r="393" spans="1:13" s="13" customFormat="1" ht="10.5">
      <c r="A393" s="302" t="s">
        <v>317</v>
      </c>
      <c r="B393" s="301"/>
      <c r="C393" s="314"/>
      <c r="D393" s="317" t="str">
        <f t="shared" ref="D393:M393" si="190">IF(ISERROR(+D389/D392),"",+D389/D392)</f>
        <v/>
      </c>
      <c r="E393" s="317" t="str">
        <f t="shared" si="190"/>
        <v/>
      </c>
      <c r="F393" s="317" t="str">
        <f t="shared" si="190"/>
        <v/>
      </c>
      <c r="G393" s="317" t="str">
        <f t="shared" si="190"/>
        <v/>
      </c>
      <c r="H393" s="317" t="str">
        <f t="shared" si="190"/>
        <v/>
      </c>
      <c r="I393" s="317" t="str">
        <f t="shared" si="190"/>
        <v/>
      </c>
      <c r="J393" s="317" t="str">
        <f t="shared" si="190"/>
        <v/>
      </c>
      <c r="K393" s="317" t="str">
        <f t="shared" si="190"/>
        <v/>
      </c>
      <c r="L393" s="317" t="str">
        <f t="shared" si="190"/>
        <v/>
      </c>
      <c r="M393" s="318" t="str">
        <f t="shared" si="190"/>
        <v/>
      </c>
    </row>
    <row r="394" spans="1:13" s="13" customFormat="1" ht="10.5">
      <c r="A394" s="302" t="s">
        <v>318</v>
      </c>
      <c r="B394" s="301"/>
      <c r="C394" s="439">
        <f>SUM(D394:M394)</f>
        <v>0</v>
      </c>
      <c r="D394" s="436"/>
      <c r="E394" s="436"/>
      <c r="F394" s="436"/>
      <c r="G394" s="436"/>
      <c r="H394" s="436"/>
      <c r="I394" s="436"/>
      <c r="J394" s="436"/>
      <c r="K394" s="436"/>
      <c r="L394" s="436"/>
      <c r="M394" s="437"/>
    </row>
    <row r="395" spans="1:13" s="13" customFormat="1" ht="10.5">
      <c r="A395" s="302" t="s">
        <v>319</v>
      </c>
      <c r="B395" s="301"/>
      <c r="C395" s="314"/>
      <c r="D395" s="317" t="str">
        <f t="shared" ref="D395:M395" si="191">IF(ISERROR(+D389/D394),"",+D389/D394)</f>
        <v/>
      </c>
      <c r="E395" s="317" t="str">
        <f t="shared" si="191"/>
        <v/>
      </c>
      <c r="F395" s="317" t="str">
        <f t="shared" si="191"/>
        <v/>
      </c>
      <c r="G395" s="317" t="str">
        <f t="shared" si="191"/>
        <v/>
      </c>
      <c r="H395" s="317" t="str">
        <f t="shared" si="191"/>
        <v/>
      </c>
      <c r="I395" s="317" t="str">
        <f t="shared" si="191"/>
        <v/>
      </c>
      <c r="J395" s="317" t="str">
        <f t="shared" si="191"/>
        <v/>
      </c>
      <c r="K395" s="317" t="str">
        <f t="shared" si="191"/>
        <v/>
      </c>
      <c r="L395" s="317" t="str">
        <f t="shared" si="191"/>
        <v/>
      </c>
      <c r="M395" s="318" t="str">
        <f t="shared" si="191"/>
        <v/>
      </c>
    </row>
    <row r="396" spans="1:13" s="13" customFormat="1" ht="10.5">
      <c r="A396" s="302"/>
      <c r="B396" s="301"/>
      <c r="C396" s="314"/>
      <c r="D396" s="143"/>
      <c r="E396" s="143"/>
      <c r="F396" s="143"/>
      <c r="G396" s="143"/>
      <c r="H396" s="143"/>
      <c r="I396" s="143"/>
      <c r="J396" s="143"/>
      <c r="K396" s="143"/>
      <c r="L396" s="143"/>
      <c r="M396" s="144"/>
    </row>
    <row r="397" spans="1:13" s="13" customFormat="1" ht="10.5">
      <c r="A397" s="302" t="s">
        <v>320</v>
      </c>
      <c r="B397" s="301"/>
      <c r="C397" s="439">
        <f>SUM(D397:M397)</f>
        <v>0</v>
      </c>
      <c r="D397" s="436"/>
      <c r="E397" s="436"/>
      <c r="F397" s="436"/>
      <c r="G397" s="436"/>
      <c r="H397" s="436"/>
      <c r="I397" s="436"/>
      <c r="J397" s="436"/>
      <c r="K397" s="436"/>
      <c r="L397" s="436"/>
      <c r="M397" s="437"/>
    </row>
    <row r="398" spans="1:13" s="13" customFormat="1" ht="10.5">
      <c r="A398" s="302" t="s">
        <v>321</v>
      </c>
      <c r="B398" s="301"/>
      <c r="C398" s="439">
        <f>SUM(D398:M398)</f>
        <v>0</v>
      </c>
      <c r="D398" s="436"/>
      <c r="E398" s="436"/>
      <c r="F398" s="436"/>
      <c r="G398" s="436"/>
      <c r="H398" s="436"/>
      <c r="I398" s="436"/>
      <c r="J398" s="436"/>
      <c r="K398" s="436"/>
      <c r="L398" s="436"/>
      <c r="M398" s="437"/>
    </row>
    <row r="399" spans="1:13" s="13" customFormat="1" ht="10.5">
      <c r="A399" s="302" t="s">
        <v>322</v>
      </c>
      <c r="B399" s="301"/>
      <c r="C399" s="439">
        <f>SUM(D399:M399)</f>
        <v>0</v>
      </c>
      <c r="D399" s="436"/>
      <c r="E399" s="436"/>
      <c r="F399" s="436"/>
      <c r="G399" s="436"/>
      <c r="H399" s="436"/>
      <c r="I399" s="436"/>
      <c r="J399" s="436"/>
      <c r="K399" s="436"/>
      <c r="L399" s="436"/>
      <c r="M399" s="437"/>
    </row>
    <row r="400" spans="1:13" s="13" customFormat="1" ht="10.5">
      <c r="A400" s="302" t="s">
        <v>323</v>
      </c>
      <c r="B400" s="301"/>
      <c r="C400" s="439">
        <f t="shared" ref="C400:M400" si="192">SUM(C397:C399)</f>
        <v>0</v>
      </c>
      <c r="D400" s="560">
        <f t="shared" si="192"/>
        <v>0</v>
      </c>
      <c r="E400" s="560">
        <f t="shared" si="192"/>
        <v>0</v>
      </c>
      <c r="F400" s="560">
        <f t="shared" si="192"/>
        <v>0</v>
      </c>
      <c r="G400" s="560">
        <f t="shared" si="192"/>
        <v>0</v>
      </c>
      <c r="H400" s="560">
        <f t="shared" si="192"/>
        <v>0</v>
      </c>
      <c r="I400" s="560">
        <f t="shared" si="192"/>
        <v>0</v>
      </c>
      <c r="J400" s="560">
        <f t="shared" si="192"/>
        <v>0</v>
      </c>
      <c r="K400" s="560">
        <f t="shared" si="192"/>
        <v>0</v>
      </c>
      <c r="L400" s="561">
        <f t="shared" si="192"/>
        <v>0</v>
      </c>
      <c r="M400" s="562">
        <f t="shared" si="192"/>
        <v>0</v>
      </c>
    </row>
    <row r="401" spans="1:13" s="13" customFormat="1" ht="10.5">
      <c r="A401" s="302" t="s">
        <v>324</v>
      </c>
      <c r="B401" s="301"/>
      <c r="C401" s="305" t="str">
        <f>IF(ISERROR(+C400/C394),"", +C400/C394)</f>
        <v/>
      </c>
      <c r="D401" s="319" t="str">
        <f t="shared" ref="D401:M401" si="193">IF(ISERROR(+D400/D394),"", +D400/D394)</f>
        <v/>
      </c>
      <c r="E401" s="319" t="str">
        <f t="shared" si="193"/>
        <v/>
      </c>
      <c r="F401" s="319" t="str">
        <f t="shared" si="193"/>
        <v/>
      </c>
      <c r="G401" s="319" t="str">
        <f t="shared" si="193"/>
        <v/>
      </c>
      <c r="H401" s="319" t="str">
        <f t="shared" si="193"/>
        <v/>
      </c>
      <c r="I401" s="319" t="str">
        <f t="shared" si="193"/>
        <v/>
      </c>
      <c r="J401" s="319" t="str">
        <f t="shared" si="193"/>
        <v/>
      </c>
      <c r="K401" s="319" t="str">
        <f t="shared" si="193"/>
        <v/>
      </c>
      <c r="L401" s="319" t="str">
        <f t="shared" si="193"/>
        <v/>
      </c>
      <c r="M401" s="320" t="str">
        <f t="shared" si="193"/>
        <v/>
      </c>
    </row>
    <row r="402" spans="1:13" s="13" customFormat="1" ht="10.5">
      <c r="A402" s="302" t="s">
        <v>325</v>
      </c>
      <c r="B402" s="301"/>
      <c r="C402" s="306">
        <f>SUM(D402:M402)</f>
        <v>0</v>
      </c>
      <c r="D402" s="317" t="str">
        <f t="shared" ref="D402:M402" si="194">IF(ISERROR(+D397*D395*0.5),"",ROUND((+D397*D395*0.5),2))</f>
        <v/>
      </c>
      <c r="E402" s="317" t="str">
        <f t="shared" si="194"/>
        <v/>
      </c>
      <c r="F402" s="317" t="str">
        <f t="shared" si="194"/>
        <v/>
      </c>
      <c r="G402" s="317" t="str">
        <f t="shared" si="194"/>
        <v/>
      </c>
      <c r="H402" s="317" t="str">
        <f t="shared" si="194"/>
        <v/>
      </c>
      <c r="I402" s="317" t="str">
        <f t="shared" si="194"/>
        <v/>
      </c>
      <c r="J402" s="317" t="str">
        <f t="shared" si="194"/>
        <v/>
      </c>
      <c r="K402" s="317" t="str">
        <f t="shared" si="194"/>
        <v/>
      </c>
      <c r="L402" s="317" t="str">
        <f t="shared" si="194"/>
        <v/>
      </c>
      <c r="M402" s="318" t="str">
        <f t="shared" si="194"/>
        <v/>
      </c>
    </row>
    <row r="403" spans="1:13" s="13" customFormat="1" ht="10.5">
      <c r="A403" s="302" t="s">
        <v>326</v>
      </c>
      <c r="B403" s="301"/>
      <c r="C403" s="306">
        <f>SUM(D403:M403)</f>
        <v>0</v>
      </c>
      <c r="D403" s="317" t="str">
        <f>IF(ISERROR(+D398*D395*0.65),"",ROUND((+D398*D395*0.65),2))</f>
        <v/>
      </c>
      <c r="E403" s="317" t="str">
        <f t="shared" ref="E403:M403" si="195">IF(ISERROR(+E398*E395*0.65),"",ROUND((+E398*E395*0.65),2))</f>
        <v/>
      </c>
      <c r="F403" s="317" t="str">
        <f t="shared" si="195"/>
        <v/>
      </c>
      <c r="G403" s="317" t="str">
        <f t="shared" si="195"/>
        <v/>
      </c>
      <c r="H403" s="317" t="str">
        <f t="shared" si="195"/>
        <v/>
      </c>
      <c r="I403" s="317" t="str">
        <f t="shared" si="195"/>
        <v/>
      </c>
      <c r="J403" s="317" t="str">
        <f t="shared" si="195"/>
        <v/>
      </c>
      <c r="K403" s="317" t="str">
        <f t="shared" si="195"/>
        <v/>
      </c>
      <c r="L403" s="317" t="str">
        <f t="shared" si="195"/>
        <v/>
      </c>
      <c r="M403" s="318" t="str">
        <f t="shared" si="195"/>
        <v/>
      </c>
    </row>
    <row r="404" spans="1:13" s="13" customFormat="1" ht="10.5">
      <c r="A404" s="302" t="s">
        <v>327</v>
      </c>
      <c r="B404" s="307"/>
      <c r="C404" s="559">
        <f>SUM(D404:M404)</f>
        <v>0</v>
      </c>
      <c r="D404" s="564" t="str">
        <f t="shared" ref="D404:M404" si="196">IF(ISERROR(+D399*D395*0.9),"",ROUND((+D399*D395*0.9),2))</f>
        <v/>
      </c>
      <c r="E404" s="564" t="str">
        <f t="shared" si="196"/>
        <v/>
      </c>
      <c r="F404" s="564" t="str">
        <f t="shared" si="196"/>
        <v/>
      </c>
      <c r="G404" s="564" t="str">
        <f t="shared" si="196"/>
        <v/>
      </c>
      <c r="H404" s="564" t="str">
        <f t="shared" si="196"/>
        <v/>
      </c>
      <c r="I404" s="564" t="str">
        <f t="shared" si="196"/>
        <v/>
      </c>
      <c r="J404" s="564" t="str">
        <f t="shared" si="196"/>
        <v/>
      </c>
      <c r="K404" s="564" t="str">
        <f t="shared" si="196"/>
        <v/>
      </c>
      <c r="L404" s="564" t="str">
        <f t="shared" si="196"/>
        <v/>
      </c>
      <c r="M404" s="564" t="str">
        <f t="shared" si="196"/>
        <v/>
      </c>
    </row>
    <row r="405" spans="1:13" s="15" customFormat="1" ht="13" thickBot="1">
      <c r="A405" s="308" t="s">
        <v>328</v>
      </c>
      <c r="B405" s="309"/>
      <c r="C405" s="565">
        <f>SUM(C402:C404)</f>
        <v>0</v>
      </c>
      <c r="D405" s="567">
        <f t="shared" ref="D405:M405" si="197">SUM(D402:D404)</f>
        <v>0</v>
      </c>
      <c r="E405" s="567">
        <f t="shared" si="197"/>
        <v>0</v>
      </c>
      <c r="F405" s="567">
        <f t="shared" si="197"/>
        <v>0</v>
      </c>
      <c r="G405" s="567">
        <f t="shared" si="197"/>
        <v>0</v>
      </c>
      <c r="H405" s="567">
        <f t="shared" si="197"/>
        <v>0</v>
      </c>
      <c r="I405" s="567">
        <f t="shared" si="197"/>
        <v>0</v>
      </c>
      <c r="J405" s="567">
        <f t="shared" si="197"/>
        <v>0</v>
      </c>
      <c r="K405" s="567">
        <f t="shared" si="197"/>
        <v>0</v>
      </c>
      <c r="L405" s="567">
        <f t="shared" si="197"/>
        <v>0</v>
      </c>
      <c r="M405" s="568">
        <f t="shared" si="197"/>
        <v>0</v>
      </c>
    </row>
    <row r="406" spans="1:13" s="15" customFormat="1" ht="13" thickTop="1">
      <c r="A406" s="290" t="s">
        <v>311</v>
      </c>
      <c r="B406" s="543" t="str">
        <f>'Budget Summ Amt'!AA8</f>
        <v xml:space="preserve">PROGRAM NAME </v>
      </c>
      <c r="C406" s="310"/>
      <c r="D406" s="277"/>
      <c r="E406" s="292" t="s">
        <v>312</v>
      </c>
      <c r="F406" s="293"/>
      <c r="G406" s="544" t="str">
        <f>'Budget Summ Amt'!AA9</f>
        <v>FUNDING SOURCE 23</v>
      </c>
      <c r="H406" s="277"/>
      <c r="I406" s="277"/>
      <c r="J406" s="277"/>
      <c r="K406" s="277"/>
      <c r="L406" s="277"/>
      <c r="M406" s="280"/>
    </row>
    <row r="407" spans="1:13" s="15" customFormat="1">
      <c r="A407" s="295" t="s">
        <v>313</v>
      </c>
      <c r="B407" s="296"/>
      <c r="C407" s="311">
        <f>SUM(D407:M407)</f>
        <v>0</v>
      </c>
      <c r="D407" s="281"/>
      <c r="E407" s="90"/>
      <c r="F407" s="90"/>
      <c r="G407" s="90"/>
      <c r="H407" s="90"/>
      <c r="I407" s="90"/>
      <c r="J407" s="90"/>
      <c r="K407" s="90"/>
      <c r="L407" s="90"/>
      <c r="M407" s="91"/>
    </row>
    <row r="408" spans="1:13" s="15" customFormat="1">
      <c r="A408" s="295" t="s">
        <v>314</v>
      </c>
      <c r="B408" s="296"/>
      <c r="C408" s="312">
        <f>SUM(D408:M408)</f>
        <v>0</v>
      </c>
      <c r="D408" s="282"/>
      <c r="E408" s="88"/>
      <c r="F408" s="88"/>
      <c r="G408" s="88"/>
      <c r="H408" s="88"/>
      <c r="I408" s="88"/>
      <c r="J408" s="88"/>
      <c r="K408" s="88"/>
      <c r="L408" s="88"/>
      <c r="M408" s="89"/>
    </row>
    <row r="409" spans="1:13" s="15" customFormat="1">
      <c r="A409" s="295" t="s">
        <v>315</v>
      </c>
      <c r="B409" s="296"/>
      <c r="C409" s="313">
        <f>+C407-C408</f>
        <v>0</v>
      </c>
      <c r="D409" s="315">
        <f t="shared" ref="D409:M409" si="198">+D407-D408</f>
        <v>0</v>
      </c>
      <c r="E409" s="315">
        <f t="shared" si="198"/>
        <v>0</v>
      </c>
      <c r="F409" s="315">
        <f t="shared" si="198"/>
        <v>0</v>
      </c>
      <c r="G409" s="315">
        <f t="shared" si="198"/>
        <v>0</v>
      </c>
      <c r="H409" s="315">
        <f t="shared" si="198"/>
        <v>0</v>
      </c>
      <c r="I409" s="315">
        <f t="shared" si="198"/>
        <v>0</v>
      </c>
      <c r="J409" s="315">
        <f t="shared" si="198"/>
        <v>0</v>
      </c>
      <c r="K409" s="315">
        <f t="shared" si="198"/>
        <v>0</v>
      </c>
      <c r="L409" s="315">
        <f t="shared" si="198"/>
        <v>0</v>
      </c>
      <c r="M409" s="316">
        <f t="shared" si="198"/>
        <v>0</v>
      </c>
    </row>
    <row r="410" spans="1:13" s="13" customFormat="1" ht="10.5">
      <c r="A410" s="300" t="s">
        <v>316</v>
      </c>
      <c r="B410" s="301"/>
      <c r="C410" s="439">
        <f>SUM(D410:M410)</f>
        <v>0</v>
      </c>
      <c r="D410" s="436"/>
      <c r="E410" s="436"/>
      <c r="F410" s="436"/>
      <c r="G410" s="436"/>
      <c r="H410" s="436"/>
      <c r="I410" s="436"/>
      <c r="J410" s="436"/>
      <c r="K410" s="436"/>
      <c r="L410" s="436"/>
      <c r="M410" s="437"/>
    </row>
    <row r="411" spans="1:13" s="13" customFormat="1" ht="10.5">
      <c r="A411" s="302" t="s">
        <v>317</v>
      </c>
      <c r="B411" s="301"/>
      <c r="C411" s="314"/>
      <c r="D411" s="317" t="str">
        <f t="shared" ref="D411:M411" si="199">IF(ISERROR(+D407/D410),"",+D407/D410)</f>
        <v/>
      </c>
      <c r="E411" s="317" t="str">
        <f t="shared" si="199"/>
        <v/>
      </c>
      <c r="F411" s="317" t="str">
        <f t="shared" si="199"/>
        <v/>
      </c>
      <c r="G411" s="317" t="str">
        <f t="shared" si="199"/>
        <v/>
      </c>
      <c r="H411" s="317" t="str">
        <f t="shared" si="199"/>
        <v/>
      </c>
      <c r="I411" s="317" t="str">
        <f t="shared" si="199"/>
        <v/>
      </c>
      <c r="J411" s="317" t="str">
        <f t="shared" si="199"/>
        <v/>
      </c>
      <c r="K411" s="317" t="str">
        <f t="shared" si="199"/>
        <v/>
      </c>
      <c r="L411" s="317" t="str">
        <f t="shared" si="199"/>
        <v/>
      </c>
      <c r="M411" s="318" t="str">
        <f t="shared" si="199"/>
        <v/>
      </c>
    </row>
    <row r="412" spans="1:13" s="13" customFormat="1" ht="10.5">
      <c r="A412" s="302" t="s">
        <v>318</v>
      </c>
      <c r="B412" s="301"/>
      <c r="C412" s="439">
        <f>SUM(D412:M412)</f>
        <v>0</v>
      </c>
      <c r="D412" s="436"/>
      <c r="E412" s="436"/>
      <c r="F412" s="436"/>
      <c r="G412" s="436"/>
      <c r="H412" s="436"/>
      <c r="I412" s="436"/>
      <c r="J412" s="436"/>
      <c r="K412" s="436"/>
      <c r="L412" s="436"/>
      <c r="M412" s="437"/>
    </row>
    <row r="413" spans="1:13" s="13" customFormat="1" ht="10.5">
      <c r="A413" s="302" t="s">
        <v>319</v>
      </c>
      <c r="B413" s="301"/>
      <c r="C413" s="314"/>
      <c r="D413" s="317" t="str">
        <f t="shared" ref="D413:M413" si="200">IF(ISERROR(+D407/D412),"",+D407/D412)</f>
        <v/>
      </c>
      <c r="E413" s="317" t="str">
        <f t="shared" si="200"/>
        <v/>
      </c>
      <c r="F413" s="317" t="str">
        <f t="shared" si="200"/>
        <v/>
      </c>
      <c r="G413" s="317" t="str">
        <f t="shared" si="200"/>
        <v/>
      </c>
      <c r="H413" s="317" t="str">
        <f t="shared" si="200"/>
        <v/>
      </c>
      <c r="I413" s="317" t="str">
        <f t="shared" si="200"/>
        <v/>
      </c>
      <c r="J413" s="317" t="str">
        <f t="shared" si="200"/>
        <v/>
      </c>
      <c r="K413" s="317" t="str">
        <f t="shared" si="200"/>
        <v/>
      </c>
      <c r="L413" s="317" t="str">
        <f t="shared" si="200"/>
        <v/>
      </c>
      <c r="M413" s="318" t="str">
        <f t="shared" si="200"/>
        <v/>
      </c>
    </row>
    <row r="414" spans="1:13" s="13" customFormat="1" ht="10.5">
      <c r="A414" s="302"/>
      <c r="B414" s="301"/>
      <c r="C414" s="314"/>
      <c r="D414" s="143"/>
      <c r="E414" s="143"/>
      <c r="F414" s="143"/>
      <c r="G414" s="143"/>
      <c r="H414" s="143"/>
      <c r="I414" s="143"/>
      <c r="J414" s="143"/>
      <c r="K414" s="143"/>
      <c r="L414" s="143"/>
      <c r="M414" s="144"/>
    </row>
    <row r="415" spans="1:13" s="13" customFormat="1" ht="10.5">
      <c r="A415" s="302" t="s">
        <v>320</v>
      </c>
      <c r="B415" s="301"/>
      <c r="C415" s="439">
        <f>SUM(D415:M415)</f>
        <v>0</v>
      </c>
      <c r="D415" s="436"/>
      <c r="E415" s="436"/>
      <c r="F415" s="436"/>
      <c r="G415" s="436"/>
      <c r="H415" s="436"/>
      <c r="I415" s="436"/>
      <c r="J415" s="436"/>
      <c r="K415" s="436"/>
      <c r="L415" s="436"/>
      <c r="M415" s="437"/>
    </row>
    <row r="416" spans="1:13" s="13" customFormat="1" ht="10.5">
      <c r="A416" s="302" t="s">
        <v>321</v>
      </c>
      <c r="B416" s="301"/>
      <c r="C416" s="439">
        <f>SUM(D416:M416)</f>
        <v>0</v>
      </c>
      <c r="D416" s="436"/>
      <c r="E416" s="436"/>
      <c r="F416" s="436"/>
      <c r="G416" s="436"/>
      <c r="H416" s="436"/>
      <c r="I416" s="436"/>
      <c r="J416" s="436"/>
      <c r="K416" s="436"/>
      <c r="L416" s="436"/>
      <c r="M416" s="437"/>
    </row>
    <row r="417" spans="1:13" s="13" customFormat="1" ht="10.5">
      <c r="A417" s="302" t="s">
        <v>322</v>
      </c>
      <c r="B417" s="301"/>
      <c r="C417" s="439">
        <f>SUM(D417:M417)</f>
        <v>0</v>
      </c>
      <c r="D417" s="436"/>
      <c r="E417" s="436"/>
      <c r="F417" s="436"/>
      <c r="G417" s="436"/>
      <c r="H417" s="436"/>
      <c r="I417" s="436"/>
      <c r="J417" s="436"/>
      <c r="K417" s="436"/>
      <c r="L417" s="436"/>
      <c r="M417" s="437"/>
    </row>
    <row r="418" spans="1:13" s="13" customFormat="1" ht="10.5">
      <c r="A418" s="302" t="s">
        <v>323</v>
      </c>
      <c r="B418" s="301"/>
      <c r="C418" s="439">
        <f t="shared" ref="C418:M418" si="201">SUM(C415:C417)</f>
        <v>0</v>
      </c>
      <c r="D418" s="560">
        <f t="shared" si="201"/>
        <v>0</v>
      </c>
      <c r="E418" s="560">
        <f t="shared" si="201"/>
        <v>0</v>
      </c>
      <c r="F418" s="560">
        <f t="shared" si="201"/>
        <v>0</v>
      </c>
      <c r="G418" s="560">
        <f t="shared" si="201"/>
        <v>0</v>
      </c>
      <c r="H418" s="560">
        <f t="shared" si="201"/>
        <v>0</v>
      </c>
      <c r="I418" s="560">
        <f t="shared" si="201"/>
        <v>0</v>
      </c>
      <c r="J418" s="560">
        <f t="shared" si="201"/>
        <v>0</v>
      </c>
      <c r="K418" s="560">
        <f t="shared" si="201"/>
        <v>0</v>
      </c>
      <c r="L418" s="561">
        <f t="shared" si="201"/>
        <v>0</v>
      </c>
      <c r="M418" s="562">
        <f t="shared" si="201"/>
        <v>0</v>
      </c>
    </row>
    <row r="419" spans="1:13" s="13" customFormat="1" ht="10.5">
      <c r="A419" s="302" t="s">
        <v>324</v>
      </c>
      <c r="B419" s="301"/>
      <c r="C419" s="305" t="str">
        <f>IF(ISERROR(+C418/C412),"", +C418/C412)</f>
        <v/>
      </c>
      <c r="D419" s="319" t="str">
        <f t="shared" ref="D419:M419" si="202">IF(ISERROR(+D418/D412),"", +D418/D412)</f>
        <v/>
      </c>
      <c r="E419" s="319" t="str">
        <f t="shared" si="202"/>
        <v/>
      </c>
      <c r="F419" s="319" t="str">
        <f t="shared" si="202"/>
        <v/>
      </c>
      <c r="G419" s="319" t="str">
        <f t="shared" si="202"/>
        <v/>
      </c>
      <c r="H419" s="319" t="str">
        <f t="shared" si="202"/>
        <v/>
      </c>
      <c r="I419" s="319" t="str">
        <f t="shared" si="202"/>
        <v/>
      </c>
      <c r="J419" s="319" t="str">
        <f t="shared" si="202"/>
        <v/>
      </c>
      <c r="K419" s="319" t="str">
        <f t="shared" si="202"/>
        <v/>
      </c>
      <c r="L419" s="319" t="str">
        <f t="shared" si="202"/>
        <v/>
      </c>
      <c r="M419" s="320" t="str">
        <f t="shared" si="202"/>
        <v/>
      </c>
    </row>
    <row r="420" spans="1:13" s="13" customFormat="1" ht="10.5">
      <c r="A420" s="302" t="s">
        <v>325</v>
      </c>
      <c r="B420" s="301"/>
      <c r="C420" s="306">
        <f>SUM(D420:M420)</f>
        <v>0</v>
      </c>
      <c r="D420" s="317" t="str">
        <f t="shared" ref="D420:M420" si="203">IF(ISERROR(+D415*D413*0.5),"",ROUND((+D415*D413*0.5),2))</f>
        <v/>
      </c>
      <c r="E420" s="317" t="str">
        <f t="shared" si="203"/>
        <v/>
      </c>
      <c r="F420" s="317" t="str">
        <f t="shared" si="203"/>
        <v/>
      </c>
      <c r="G420" s="317" t="str">
        <f t="shared" si="203"/>
        <v/>
      </c>
      <c r="H420" s="317" t="str">
        <f t="shared" si="203"/>
        <v/>
      </c>
      <c r="I420" s="317" t="str">
        <f t="shared" si="203"/>
        <v/>
      </c>
      <c r="J420" s="317" t="str">
        <f t="shared" si="203"/>
        <v/>
      </c>
      <c r="K420" s="317" t="str">
        <f t="shared" si="203"/>
        <v/>
      </c>
      <c r="L420" s="317" t="str">
        <f t="shared" si="203"/>
        <v/>
      </c>
      <c r="M420" s="318" t="str">
        <f t="shared" si="203"/>
        <v/>
      </c>
    </row>
    <row r="421" spans="1:13" s="13" customFormat="1" ht="10.5">
      <c r="A421" s="302" t="s">
        <v>326</v>
      </c>
      <c r="B421" s="301"/>
      <c r="C421" s="306">
        <f>SUM(D421:M421)</f>
        <v>0</v>
      </c>
      <c r="D421" s="317" t="str">
        <f>IF(ISERROR(+D416*D413*0.65),"",ROUND((+D416*D413*0.65),2))</f>
        <v/>
      </c>
      <c r="E421" s="317" t="str">
        <f t="shared" ref="E421:M421" si="204">IF(ISERROR(+E416*E413*0.65),"",ROUND((+E416*E413*0.65),2))</f>
        <v/>
      </c>
      <c r="F421" s="317" t="str">
        <f t="shared" si="204"/>
        <v/>
      </c>
      <c r="G421" s="317" t="str">
        <f t="shared" si="204"/>
        <v/>
      </c>
      <c r="H421" s="317" t="str">
        <f t="shared" si="204"/>
        <v/>
      </c>
      <c r="I421" s="317" t="str">
        <f t="shared" si="204"/>
        <v/>
      </c>
      <c r="J421" s="317" t="str">
        <f t="shared" si="204"/>
        <v/>
      </c>
      <c r="K421" s="317" t="str">
        <f t="shared" si="204"/>
        <v/>
      </c>
      <c r="L421" s="317" t="str">
        <f t="shared" si="204"/>
        <v/>
      </c>
      <c r="M421" s="318" t="str">
        <f t="shared" si="204"/>
        <v/>
      </c>
    </row>
    <row r="422" spans="1:13" s="13" customFormat="1" ht="10.5">
      <c r="A422" s="302" t="s">
        <v>327</v>
      </c>
      <c r="B422" s="307"/>
      <c r="C422" s="559">
        <f>SUM(D422:M422)</f>
        <v>0</v>
      </c>
      <c r="D422" s="564" t="str">
        <f t="shared" ref="D422:M422" si="205">IF(ISERROR(+D417*D413*0.9),"",ROUND((+D417*D413*0.9),2))</f>
        <v/>
      </c>
      <c r="E422" s="564" t="str">
        <f t="shared" si="205"/>
        <v/>
      </c>
      <c r="F422" s="564" t="str">
        <f t="shared" si="205"/>
        <v/>
      </c>
      <c r="G422" s="564" t="str">
        <f t="shared" si="205"/>
        <v/>
      </c>
      <c r="H422" s="564" t="str">
        <f t="shared" si="205"/>
        <v/>
      </c>
      <c r="I422" s="564" t="str">
        <f t="shared" si="205"/>
        <v/>
      </c>
      <c r="J422" s="564" t="str">
        <f t="shared" si="205"/>
        <v/>
      </c>
      <c r="K422" s="564" t="str">
        <f t="shared" si="205"/>
        <v/>
      </c>
      <c r="L422" s="564" t="str">
        <f t="shared" si="205"/>
        <v/>
      </c>
      <c r="M422" s="564" t="str">
        <f t="shared" si="205"/>
        <v/>
      </c>
    </row>
    <row r="423" spans="1:13" s="15" customFormat="1" ht="13" thickBot="1">
      <c r="A423" s="308" t="s">
        <v>328</v>
      </c>
      <c r="B423" s="309"/>
      <c r="C423" s="565">
        <f>SUM(C420:C422)</f>
        <v>0</v>
      </c>
      <c r="D423" s="567">
        <f t="shared" ref="D423:M423" si="206">SUM(D420:D422)</f>
        <v>0</v>
      </c>
      <c r="E423" s="567">
        <f t="shared" si="206"/>
        <v>0</v>
      </c>
      <c r="F423" s="567">
        <f t="shared" si="206"/>
        <v>0</v>
      </c>
      <c r="G423" s="567">
        <f t="shared" si="206"/>
        <v>0</v>
      </c>
      <c r="H423" s="567">
        <f t="shared" si="206"/>
        <v>0</v>
      </c>
      <c r="I423" s="567">
        <f t="shared" si="206"/>
        <v>0</v>
      </c>
      <c r="J423" s="567">
        <f t="shared" si="206"/>
        <v>0</v>
      </c>
      <c r="K423" s="567">
        <f t="shared" si="206"/>
        <v>0</v>
      </c>
      <c r="L423" s="567">
        <f t="shared" si="206"/>
        <v>0</v>
      </c>
      <c r="M423" s="568">
        <f t="shared" si="206"/>
        <v>0</v>
      </c>
    </row>
    <row r="424" spans="1:13" s="15" customFormat="1" ht="13" thickTop="1">
      <c r="A424" s="290" t="s">
        <v>311</v>
      </c>
      <c r="B424" s="543" t="str">
        <f>'Budget Summ Amt'!AB8</f>
        <v xml:space="preserve">PROGRAM NAME </v>
      </c>
      <c r="C424" s="310"/>
      <c r="D424" s="277"/>
      <c r="E424" s="292" t="s">
        <v>312</v>
      </c>
      <c r="F424" s="293"/>
      <c r="G424" s="544" t="str">
        <f>'Budget Summ Amt'!AB9</f>
        <v>FUNDING SOURCE 24</v>
      </c>
      <c r="H424" s="277"/>
      <c r="I424" s="277"/>
      <c r="J424" s="277"/>
      <c r="K424" s="277"/>
      <c r="L424" s="277"/>
      <c r="M424" s="280"/>
    </row>
    <row r="425" spans="1:13" s="15" customFormat="1">
      <c r="A425" s="295" t="s">
        <v>313</v>
      </c>
      <c r="B425" s="296"/>
      <c r="C425" s="311">
        <f>SUM(D425:M425)</f>
        <v>0</v>
      </c>
      <c r="D425" s="281"/>
      <c r="E425" s="90"/>
      <c r="F425" s="90"/>
      <c r="G425" s="90"/>
      <c r="H425" s="90"/>
      <c r="I425" s="90"/>
      <c r="J425" s="90"/>
      <c r="K425" s="90"/>
      <c r="L425" s="90"/>
      <c r="M425" s="91"/>
    </row>
    <row r="426" spans="1:13" s="15" customFormat="1">
      <c r="A426" s="295" t="s">
        <v>314</v>
      </c>
      <c r="B426" s="296"/>
      <c r="C426" s="312">
        <f>SUM(D426:M426)</f>
        <v>0</v>
      </c>
      <c r="D426" s="282"/>
      <c r="E426" s="88"/>
      <c r="F426" s="88"/>
      <c r="G426" s="88"/>
      <c r="H426" s="88"/>
      <c r="I426" s="88"/>
      <c r="J426" s="88"/>
      <c r="K426" s="88"/>
      <c r="L426" s="88"/>
      <c r="M426" s="89"/>
    </row>
    <row r="427" spans="1:13" s="15" customFormat="1">
      <c r="A427" s="295" t="s">
        <v>315</v>
      </c>
      <c r="B427" s="296"/>
      <c r="C427" s="313">
        <f>+C425-C426</f>
        <v>0</v>
      </c>
      <c r="D427" s="315">
        <f t="shared" ref="D427:M427" si="207">+D425-D426</f>
        <v>0</v>
      </c>
      <c r="E427" s="315">
        <f t="shared" si="207"/>
        <v>0</v>
      </c>
      <c r="F427" s="315">
        <f t="shared" si="207"/>
        <v>0</v>
      </c>
      <c r="G427" s="315">
        <f t="shared" si="207"/>
        <v>0</v>
      </c>
      <c r="H427" s="315">
        <f t="shared" si="207"/>
        <v>0</v>
      </c>
      <c r="I427" s="315">
        <f t="shared" si="207"/>
        <v>0</v>
      </c>
      <c r="J427" s="315">
        <f t="shared" si="207"/>
        <v>0</v>
      </c>
      <c r="K427" s="315">
        <f t="shared" si="207"/>
        <v>0</v>
      </c>
      <c r="L427" s="315">
        <f t="shared" si="207"/>
        <v>0</v>
      </c>
      <c r="M427" s="316">
        <f t="shared" si="207"/>
        <v>0</v>
      </c>
    </row>
    <row r="428" spans="1:13" s="13" customFormat="1" ht="10.5">
      <c r="A428" s="300" t="s">
        <v>316</v>
      </c>
      <c r="B428" s="301"/>
      <c r="C428" s="439">
        <f>SUM(D428:M428)</f>
        <v>0</v>
      </c>
      <c r="D428" s="436"/>
      <c r="E428" s="436"/>
      <c r="F428" s="436"/>
      <c r="G428" s="436"/>
      <c r="H428" s="436"/>
      <c r="I428" s="436"/>
      <c r="J428" s="436"/>
      <c r="K428" s="436"/>
      <c r="L428" s="436"/>
      <c r="M428" s="437"/>
    </row>
    <row r="429" spans="1:13" s="13" customFormat="1" ht="10.5">
      <c r="A429" s="302" t="s">
        <v>317</v>
      </c>
      <c r="B429" s="301"/>
      <c r="C429" s="314"/>
      <c r="D429" s="317" t="str">
        <f t="shared" ref="D429:M429" si="208">IF(ISERROR(+D425/D428),"",+D425/D428)</f>
        <v/>
      </c>
      <c r="E429" s="317" t="str">
        <f t="shared" si="208"/>
        <v/>
      </c>
      <c r="F429" s="317" t="str">
        <f t="shared" si="208"/>
        <v/>
      </c>
      <c r="G429" s="317" t="str">
        <f t="shared" si="208"/>
        <v/>
      </c>
      <c r="H429" s="317" t="str">
        <f t="shared" si="208"/>
        <v/>
      </c>
      <c r="I429" s="317" t="str">
        <f t="shared" si="208"/>
        <v/>
      </c>
      <c r="J429" s="317" t="str">
        <f t="shared" si="208"/>
        <v/>
      </c>
      <c r="K429" s="317" t="str">
        <f t="shared" si="208"/>
        <v/>
      </c>
      <c r="L429" s="317" t="str">
        <f t="shared" si="208"/>
        <v/>
      </c>
      <c r="M429" s="318" t="str">
        <f t="shared" si="208"/>
        <v/>
      </c>
    </row>
    <row r="430" spans="1:13" s="13" customFormat="1" ht="10.5">
      <c r="A430" s="302" t="s">
        <v>318</v>
      </c>
      <c r="B430" s="301"/>
      <c r="C430" s="439">
        <f>SUM(D430:M430)</f>
        <v>0</v>
      </c>
      <c r="D430" s="436"/>
      <c r="E430" s="436"/>
      <c r="F430" s="436"/>
      <c r="G430" s="436"/>
      <c r="H430" s="436"/>
      <c r="I430" s="436"/>
      <c r="J430" s="436"/>
      <c r="K430" s="436"/>
      <c r="L430" s="436"/>
      <c r="M430" s="437"/>
    </row>
    <row r="431" spans="1:13" s="13" customFormat="1" ht="10.5">
      <c r="A431" s="302" t="s">
        <v>319</v>
      </c>
      <c r="B431" s="301"/>
      <c r="C431" s="314"/>
      <c r="D431" s="317" t="str">
        <f t="shared" ref="D431:M431" si="209">IF(ISERROR(+D425/D430),"",+D425/D430)</f>
        <v/>
      </c>
      <c r="E431" s="317" t="str">
        <f t="shared" si="209"/>
        <v/>
      </c>
      <c r="F431" s="317" t="str">
        <f t="shared" si="209"/>
        <v/>
      </c>
      <c r="G431" s="317" t="str">
        <f t="shared" si="209"/>
        <v/>
      </c>
      <c r="H431" s="317" t="str">
        <f t="shared" si="209"/>
        <v/>
      </c>
      <c r="I431" s="317" t="str">
        <f t="shared" si="209"/>
        <v/>
      </c>
      <c r="J431" s="317" t="str">
        <f t="shared" si="209"/>
        <v/>
      </c>
      <c r="K431" s="317" t="str">
        <f t="shared" si="209"/>
        <v/>
      </c>
      <c r="L431" s="317" t="str">
        <f t="shared" si="209"/>
        <v/>
      </c>
      <c r="M431" s="318" t="str">
        <f t="shared" si="209"/>
        <v/>
      </c>
    </row>
    <row r="432" spans="1:13" s="13" customFormat="1" ht="10.5">
      <c r="A432" s="302"/>
      <c r="B432" s="301"/>
      <c r="C432" s="314"/>
      <c r="D432" s="143"/>
      <c r="E432" s="143"/>
      <c r="F432" s="143"/>
      <c r="G432" s="143"/>
      <c r="H432" s="143"/>
      <c r="I432" s="143"/>
      <c r="J432" s="143"/>
      <c r="K432" s="143"/>
      <c r="L432" s="143"/>
      <c r="M432" s="144"/>
    </row>
    <row r="433" spans="1:13" s="13" customFormat="1" ht="10.5">
      <c r="A433" s="302" t="s">
        <v>320</v>
      </c>
      <c r="B433" s="301"/>
      <c r="C433" s="439">
        <f>SUM(D433:M433)</f>
        <v>0</v>
      </c>
      <c r="D433" s="436"/>
      <c r="E433" s="436"/>
      <c r="F433" s="436"/>
      <c r="G433" s="436"/>
      <c r="H433" s="436"/>
      <c r="I433" s="436"/>
      <c r="J433" s="436"/>
      <c r="K433" s="436"/>
      <c r="L433" s="436"/>
      <c r="M433" s="437"/>
    </row>
    <row r="434" spans="1:13" s="13" customFormat="1" ht="10.5">
      <c r="A434" s="302" t="s">
        <v>321</v>
      </c>
      <c r="B434" s="301"/>
      <c r="C434" s="439">
        <f>SUM(D434:M434)</f>
        <v>0</v>
      </c>
      <c r="D434" s="436"/>
      <c r="E434" s="436"/>
      <c r="F434" s="436"/>
      <c r="G434" s="436"/>
      <c r="H434" s="436"/>
      <c r="I434" s="436"/>
      <c r="J434" s="436"/>
      <c r="K434" s="436"/>
      <c r="L434" s="436"/>
      <c r="M434" s="437"/>
    </row>
    <row r="435" spans="1:13" s="13" customFormat="1" ht="10.5">
      <c r="A435" s="302" t="s">
        <v>322</v>
      </c>
      <c r="B435" s="301"/>
      <c r="C435" s="439">
        <f>SUM(D435:M435)</f>
        <v>0</v>
      </c>
      <c r="D435" s="436"/>
      <c r="E435" s="436"/>
      <c r="F435" s="436"/>
      <c r="G435" s="436"/>
      <c r="H435" s="436"/>
      <c r="I435" s="436"/>
      <c r="J435" s="436"/>
      <c r="K435" s="436"/>
      <c r="L435" s="436"/>
      <c r="M435" s="437"/>
    </row>
    <row r="436" spans="1:13" s="13" customFormat="1" ht="10.5">
      <c r="A436" s="302" t="s">
        <v>323</v>
      </c>
      <c r="B436" s="301"/>
      <c r="C436" s="439">
        <f t="shared" ref="C436:M436" si="210">SUM(C433:C435)</f>
        <v>0</v>
      </c>
      <c r="D436" s="560">
        <f t="shared" si="210"/>
        <v>0</v>
      </c>
      <c r="E436" s="560">
        <f t="shared" si="210"/>
        <v>0</v>
      </c>
      <c r="F436" s="560">
        <f t="shared" si="210"/>
        <v>0</v>
      </c>
      <c r="G436" s="560">
        <f t="shared" si="210"/>
        <v>0</v>
      </c>
      <c r="H436" s="560">
        <f t="shared" si="210"/>
        <v>0</v>
      </c>
      <c r="I436" s="560">
        <f t="shared" si="210"/>
        <v>0</v>
      </c>
      <c r="J436" s="560">
        <f t="shared" si="210"/>
        <v>0</v>
      </c>
      <c r="K436" s="560">
        <f t="shared" si="210"/>
        <v>0</v>
      </c>
      <c r="L436" s="561">
        <f t="shared" si="210"/>
        <v>0</v>
      </c>
      <c r="M436" s="562">
        <f t="shared" si="210"/>
        <v>0</v>
      </c>
    </row>
    <row r="437" spans="1:13" s="13" customFormat="1" ht="10.5">
      <c r="A437" s="302" t="s">
        <v>324</v>
      </c>
      <c r="B437" s="301"/>
      <c r="C437" s="305" t="str">
        <f>IF(ISERROR(+C436/C430),"", +C436/C430)</f>
        <v/>
      </c>
      <c r="D437" s="319" t="str">
        <f t="shared" ref="D437:M437" si="211">IF(ISERROR(+D436/D430),"", +D436/D430)</f>
        <v/>
      </c>
      <c r="E437" s="319" t="str">
        <f t="shared" si="211"/>
        <v/>
      </c>
      <c r="F437" s="319" t="str">
        <f t="shared" si="211"/>
        <v/>
      </c>
      <c r="G437" s="319" t="str">
        <f t="shared" si="211"/>
        <v/>
      </c>
      <c r="H437" s="319" t="str">
        <f t="shared" si="211"/>
        <v/>
      </c>
      <c r="I437" s="319" t="str">
        <f t="shared" si="211"/>
        <v/>
      </c>
      <c r="J437" s="319" t="str">
        <f t="shared" si="211"/>
        <v/>
      </c>
      <c r="K437" s="319" t="str">
        <f t="shared" si="211"/>
        <v/>
      </c>
      <c r="L437" s="319" t="str">
        <f t="shared" si="211"/>
        <v/>
      </c>
      <c r="M437" s="320" t="str">
        <f t="shared" si="211"/>
        <v/>
      </c>
    </row>
    <row r="438" spans="1:13" s="13" customFormat="1" ht="10.5">
      <c r="A438" s="302" t="s">
        <v>325</v>
      </c>
      <c r="B438" s="301"/>
      <c r="C438" s="306">
        <f>SUM(D438:M438)</f>
        <v>0</v>
      </c>
      <c r="D438" s="317" t="str">
        <f t="shared" ref="D438:M438" si="212">IF(ISERROR(+D433*D431*0.5),"",ROUND((+D433*D431*0.5),2))</f>
        <v/>
      </c>
      <c r="E438" s="317" t="str">
        <f t="shared" si="212"/>
        <v/>
      </c>
      <c r="F438" s="317" t="str">
        <f t="shared" si="212"/>
        <v/>
      </c>
      <c r="G438" s="317" t="str">
        <f t="shared" si="212"/>
        <v/>
      </c>
      <c r="H438" s="317" t="str">
        <f t="shared" si="212"/>
        <v/>
      </c>
      <c r="I438" s="317" t="str">
        <f t="shared" si="212"/>
        <v/>
      </c>
      <c r="J438" s="317" t="str">
        <f t="shared" si="212"/>
        <v/>
      </c>
      <c r="K438" s="317" t="str">
        <f t="shared" si="212"/>
        <v/>
      </c>
      <c r="L438" s="317" t="str">
        <f t="shared" si="212"/>
        <v/>
      </c>
      <c r="M438" s="318" t="str">
        <f t="shared" si="212"/>
        <v/>
      </c>
    </row>
    <row r="439" spans="1:13" s="13" customFormat="1" ht="10.5">
      <c r="A439" s="302" t="s">
        <v>326</v>
      </c>
      <c r="B439" s="301"/>
      <c r="C439" s="306">
        <f>SUM(D439:M439)</f>
        <v>0</v>
      </c>
      <c r="D439" s="317" t="str">
        <f>IF(ISERROR(+D434*D431*0.65),"",ROUND((+D434*D431*0.65),2))</f>
        <v/>
      </c>
      <c r="E439" s="317" t="str">
        <f t="shared" ref="E439:M439" si="213">IF(ISERROR(+E434*E431*0.65),"",ROUND((+E434*E431*0.65),2))</f>
        <v/>
      </c>
      <c r="F439" s="317" t="str">
        <f t="shared" si="213"/>
        <v/>
      </c>
      <c r="G439" s="317" t="str">
        <f t="shared" si="213"/>
        <v/>
      </c>
      <c r="H439" s="317" t="str">
        <f t="shared" si="213"/>
        <v/>
      </c>
      <c r="I439" s="317" t="str">
        <f t="shared" si="213"/>
        <v/>
      </c>
      <c r="J439" s="317" t="str">
        <f t="shared" si="213"/>
        <v/>
      </c>
      <c r="K439" s="317" t="str">
        <f t="shared" si="213"/>
        <v/>
      </c>
      <c r="L439" s="317" t="str">
        <f t="shared" si="213"/>
        <v/>
      </c>
      <c r="M439" s="318" t="str">
        <f t="shared" si="213"/>
        <v/>
      </c>
    </row>
    <row r="440" spans="1:13" s="13" customFormat="1" ht="10.5">
      <c r="A440" s="302" t="s">
        <v>327</v>
      </c>
      <c r="B440" s="307"/>
      <c r="C440" s="559">
        <f>SUM(D440:M440)</f>
        <v>0</v>
      </c>
      <c r="D440" s="564" t="str">
        <f t="shared" ref="D440:M440" si="214">IF(ISERROR(+D435*D431*0.9),"",ROUND((+D435*D431*0.9),2))</f>
        <v/>
      </c>
      <c r="E440" s="564" t="str">
        <f t="shared" si="214"/>
        <v/>
      </c>
      <c r="F440" s="564" t="str">
        <f t="shared" si="214"/>
        <v/>
      </c>
      <c r="G440" s="564" t="str">
        <f t="shared" si="214"/>
        <v/>
      </c>
      <c r="H440" s="564" t="str">
        <f t="shared" si="214"/>
        <v/>
      </c>
      <c r="I440" s="564" t="str">
        <f t="shared" si="214"/>
        <v/>
      </c>
      <c r="J440" s="564" t="str">
        <f t="shared" si="214"/>
        <v/>
      </c>
      <c r="K440" s="564" t="str">
        <f t="shared" si="214"/>
        <v/>
      </c>
      <c r="L440" s="564" t="str">
        <f t="shared" si="214"/>
        <v/>
      </c>
      <c r="M440" s="564" t="str">
        <f t="shared" si="214"/>
        <v/>
      </c>
    </row>
    <row r="441" spans="1:13" s="15" customFormat="1" ht="13" thickBot="1">
      <c r="A441" s="308" t="s">
        <v>328</v>
      </c>
      <c r="B441" s="309"/>
      <c r="C441" s="565">
        <f>SUM(C438:C440)</f>
        <v>0</v>
      </c>
      <c r="D441" s="567">
        <f t="shared" ref="D441:M441" si="215">SUM(D438:D440)</f>
        <v>0</v>
      </c>
      <c r="E441" s="567">
        <f t="shared" si="215"/>
        <v>0</v>
      </c>
      <c r="F441" s="567">
        <f t="shared" si="215"/>
        <v>0</v>
      </c>
      <c r="G441" s="567">
        <f t="shared" si="215"/>
        <v>0</v>
      </c>
      <c r="H441" s="567">
        <f t="shared" si="215"/>
        <v>0</v>
      </c>
      <c r="I441" s="567">
        <f t="shared" si="215"/>
        <v>0</v>
      </c>
      <c r="J441" s="567">
        <f t="shared" si="215"/>
        <v>0</v>
      </c>
      <c r="K441" s="567">
        <f t="shared" si="215"/>
        <v>0</v>
      </c>
      <c r="L441" s="567">
        <f t="shared" si="215"/>
        <v>0</v>
      </c>
      <c r="M441" s="568">
        <f t="shared" si="215"/>
        <v>0</v>
      </c>
    </row>
    <row r="442" spans="1:13" s="15" customFormat="1" ht="13" thickTop="1">
      <c r="A442" s="290" t="s">
        <v>311</v>
      </c>
      <c r="B442" s="543" t="str">
        <f>'Budget Summ Amt'!AC8</f>
        <v xml:space="preserve">PROGRAM NAME </v>
      </c>
      <c r="C442" s="310"/>
      <c r="D442" s="277"/>
      <c r="E442" s="292" t="s">
        <v>312</v>
      </c>
      <c r="F442" s="293"/>
      <c r="G442" s="544" t="str">
        <f>'Budget Summ Amt'!AC9</f>
        <v>FUNDING SOURCE 25</v>
      </c>
      <c r="H442" s="277"/>
      <c r="I442" s="277"/>
      <c r="J442" s="277"/>
      <c r="K442" s="277"/>
      <c r="L442" s="277"/>
      <c r="M442" s="280"/>
    </row>
    <row r="443" spans="1:13" s="15" customFormat="1">
      <c r="A443" s="295" t="s">
        <v>313</v>
      </c>
      <c r="B443" s="296"/>
      <c r="C443" s="311">
        <f>SUM(D443:M443)</f>
        <v>0</v>
      </c>
      <c r="D443" s="281"/>
      <c r="E443" s="90"/>
      <c r="F443" s="90"/>
      <c r="G443" s="90"/>
      <c r="H443" s="90"/>
      <c r="I443" s="90"/>
      <c r="J443" s="90"/>
      <c r="K443" s="90"/>
      <c r="L443" s="90"/>
      <c r="M443" s="91"/>
    </row>
    <row r="444" spans="1:13" s="15" customFormat="1">
      <c r="A444" s="295" t="s">
        <v>314</v>
      </c>
      <c r="B444" s="296"/>
      <c r="C444" s="312">
        <f>SUM(D444:M444)</f>
        <v>0</v>
      </c>
      <c r="D444" s="282"/>
      <c r="E444" s="88"/>
      <c r="F444" s="88"/>
      <c r="G444" s="88"/>
      <c r="H444" s="88"/>
      <c r="I444" s="88"/>
      <c r="J444" s="88"/>
      <c r="K444" s="88"/>
      <c r="L444" s="88"/>
      <c r="M444" s="89"/>
    </row>
    <row r="445" spans="1:13" s="15" customFormat="1">
      <c r="A445" s="295" t="s">
        <v>315</v>
      </c>
      <c r="B445" s="296"/>
      <c r="C445" s="313">
        <f>+C443-C444</f>
        <v>0</v>
      </c>
      <c r="D445" s="315">
        <f t="shared" ref="D445:M445" si="216">+D443-D444</f>
        <v>0</v>
      </c>
      <c r="E445" s="315">
        <f t="shared" si="216"/>
        <v>0</v>
      </c>
      <c r="F445" s="315">
        <f t="shared" si="216"/>
        <v>0</v>
      </c>
      <c r="G445" s="315">
        <f t="shared" si="216"/>
        <v>0</v>
      </c>
      <c r="H445" s="315">
        <f t="shared" si="216"/>
        <v>0</v>
      </c>
      <c r="I445" s="315">
        <f t="shared" si="216"/>
        <v>0</v>
      </c>
      <c r="J445" s="315">
        <f t="shared" si="216"/>
        <v>0</v>
      </c>
      <c r="K445" s="315">
        <f t="shared" si="216"/>
        <v>0</v>
      </c>
      <c r="L445" s="315">
        <f t="shared" si="216"/>
        <v>0</v>
      </c>
      <c r="M445" s="316">
        <f t="shared" si="216"/>
        <v>0</v>
      </c>
    </row>
    <row r="446" spans="1:13" s="13" customFormat="1" ht="10.5">
      <c r="A446" s="300" t="s">
        <v>316</v>
      </c>
      <c r="B446" s="301"/>
      <c r="C446" s="439">
        <f>SUM(D446:M446)</f>
        <v>0</v>
      </c>
      <c r="D446" s="436"/>
      <c r="E446" s="436"/>
      <c r="F446" s="436"/>
      <c r="G446" s="436"/>
      <c r="H446" s="436"/>
      <c r="I446" s="436"/>
      <c r="J446" s="436"/>
      <c r="K446" s="436"/>
      <c r="L446" s="436"/>
      <c r="M446" s="437"/>
    </row>
    <row r="447" spans="1:13" s="13" customFormat="1" ht="10.5">
      <c r="A447" s="302" t="s">
        <v>317</v>
      </c>
      <c r="B447" s="301"/>
      <c r="C447" s="314"/>
      <c r="D447" s="317" t="str">
        <f t="shared" ref="D447:M447" si="217">IF(ISERROR(+D443/D446),"",+D443/D446)</f>
        <v/>
      </c>
      <c r="E447" s="317" t="str">
        <f t="shared" si="217"/>
        <v/>
      </c>
      <c r="F447" s="317" t="str">
        <f t="shared" si="217"/>
        <v/>
      </c>
      <c r="G447" s="317" t="str">
        <f t="shared" si="217"/>
        <v/>
      </c>
      <c r="H447" s="317" t="str">
        <f t="shared" si="217"/>
        <v/>
      </c>
      <c r="I447" s="317" t="str">
        <f t="shared" si="217"/>
        <v/>
      </c>
      <c r="J447" s="317" t="str">
        <f t="shared" si="217"/>
        <v/>
      </c>
      <c r="K447" s="317" t="str">
        <f t="shared" si="217"/>
        <v/>
      </c>
      <c r="L447" s="317" t="str">
        <f t="shared" si="217"/>
        <v/>
      </c>
      <c r="M447" s="318" t="str">
        <f t="shared" si="217"/>
        <v/>
      </c>
    </row>
    <row r="448" spans="1:13" s="13" customFormat="1" ht="10.5">
      <c r="A448" s="302" t="s">
        <v>318</v>
      </c>
      <c r="B448" s="301"/>
      <c r="C448" s="439">
        <f>SUM(D448:M448)</f>
        <v>0</v>
      </c>
      <c r="D448" s="436"/>
      <c r="E448" s="436"/>
      <c r="F448" s="436"/>
      <c r="G448" s="436"/>
      <c r="H448" s="436"/>
      <c r="I448" s="436"/>
      <c r="J448" s="436"/>
      <c r="K448" s="436"/>
      <c r="L448" s="436"/>
      <c r="M448" s="437"/>
    </row>
    <row r="449" spans="1:13" s="13" customFormat="1" ht="10.5">
      <c r="A449" s="302" t="s">
        <v>319</v>
      </c>
      <c r="B449" s="301"/>
      <c r="C449" s="314"/>
      <c r="D449" s="317" t="str">
        <f t="shared" ref="D449:M449" si="218">IF(ISERROR(+D443/D448),"",+D443/D448)</f>
        <v/>
      </c>
      <c r="E449" s="317" t="str">
        <f t="shared" si="218"/>
        <v/>
      </c>
      <c r="F449" s="317" t="str">
        <f t="shared" si="218"/>
        <v/>
      </c>
      <c r="G449" s="317" t="str">
        <f t="shared" si="218"/>
        <v/>
      </c>
      <c r="H449" s="317" t="str">
        <f t="shared" si="218"/>
        <v/>
      </c>
      <c r="I449" s="317" t="str">
        <f t="shared" si="218"/>
        <v/>
      </c>
      <c r="J449" s="317" t="str">
        <f t="shared" si="218"/>
        <v/>
      </c>
      <c r="K449" s="317" t="str">
        <f t="shared" si="218"/>
        <v/>
      </c>
      <c r="L449" s="317" t="str">
        <f t="shared" si="218"/>
        <v/>
      </c>
      <c r="M449" s="318" t="str">
        <f t="shared" si="218"/>
        <v/>
      </c>
    </row>
    <row r="450" spans="1:13" s="13" customFormat="1" ht="10.5">
      <c r="A450" s="302"/>
      <c r="B450" s="301"/>
      <c r="C450" s="314"/>
      <c r="D450" s="143"/>
      <c r="E450" s="143"/>
      <c r="F450" s="143"/>
      <c r="G450" s="143"/>
      <c r="H450" s="143"/>
      <c r="I450" s="143"/>
      <c r="J450" s="143"/>
      <c r="K450" s="143"/>
      <c r="L450" s="143"/>
      <c r="M450" s="144"/>
    </row>
    <row r="451" spans="1:13" s="13" customFormat="1" ht="10.5">
      <c r="A451" s="302" t="s">
        <v>320</v>
      </c>
      <c r="B451" s="301"/>
      <c r="C451" s="439">
        <f>SUM(D451:M451)</f>
        <v>0</v>
      </c>
      <c r="D451" s="436"/>
      <c r="E451" s="436"/>
      <c r="F451" s="436"/>
      <c r="G451" s="436"/>
      <c r="H451" s="436"/>
      <c r="I451" s="436"/>
      <c r="J451" s="436"/>
      <c r="K451" s="436"/>
      <c r="L451" s="436"/>
      <c r="M451" s="437"/>
    </row>
    <row r="452" spans="1:13" s="13" customFormat="1" ht="10.5">
      <c r="A452" s="302" t="s">
        <v>321</v>
      </c>
      <c r="B452" s="301"/>
      <c r="C452" s="439">
        <f>SUM(D452:M452)</f>
        <v>0</v>
      </c>
      <c r="D452" s="436"/>
      <c r="E452" s="436"/>
      <c r="F452" s="436"/>
      <c r="G452" s="436"/>
      <c r="H452" s="436"/>
      <c r="I452" s="436"/>
      <c r="J452" s="436"/>
      <c r="K452" s="436"/>
      <c r="L452" s="436"/>
      <c r="M452" s="437"/>
    </row>
    <row r="453" spans="1:13" s="13" customFormat="1" ht="10.5">
      <c r="A453" s="302" t="s">
        <v>322</v>
      </c>
      <c r="B453" s="301"/>
      <c r="C453" s="439">
        <f>SUM(D453:M453)</f>
        <v>0</v>
      </c>
      <c r="D453" s="436"/>
      <c r="E453" s="436"/>
      <c r="F453" s="436"/>
      <c r="G453" s="436"/>
      <c r="H453" s="436"/>
      <c r="I453" s="436"/>
      <c r="J453" s="436"/>
      <c r="K453" s="436"/>
      <c r="L453" s="436"/>
      <c r="M453" s="437"/>
    </row>
    <row r="454" spans="1:13" s="13" customFormat="1" ht="10.5">
      <c r="A454" s="302" t="s">
        <v>323</v>
      </c>
      <c r="B454" s="301"/>
      <c r="C454" s="439">
        <f t="shared" ref="C454:M454" si="219">SUM(C451:C453)</f>
        <v>0</v>
      </c>
      <c r="D454" s="560">
        <f t="shared" si="219"/>
        <v>0</v>
      </c>
      <c r="E454" s="560">
        <f t="shared" si="219"/>
        <v>0</v>
      </c>
      <c r="F454" s="560">
        <f t="shared" si="219"/>
        <v>0</v>
      </c>
      <c r="G454" s="560">
        <f t="shared" si="219"/>
        <v>0</v>
      </c>
      <c r="H454" s="560">
        <f t="shared" si="219"/>
        <v>0</v>
      </c>
      <c r="I454" s="560">
        <f t="shared" si="219"/>
        <v>0</v>
      </c>
      <c r="J454" s="560">
        <f t="shared" si="219"/>
        <v>0</v>
      </c>
      <c r="K454" s="560">
        <f t="shared" si="219"/>
        <v>0</v>
      </c>
      <c r="L454" s="561">
        <f t="shared" si="219"/>
        <v>0</v>
      </c>
      <c r="M454" s="562">
        <f t="shared" si="219"/>
        <v>0</v>
      </c>
    </row>
    <row r="455" spans="1:13" s="13" customFormat="1" ht="10.5">
      <c r="A455" s="302" t="s">
        <v>324</v>
      </c>
      <c r="B455" s="301"/>
      <c r="C455" s="305" t="str">
        <f>IF(ISERROR(+C454/C448),"", +C454/C448)</f>
        <v/>
      </c>
      <c r="D455" s="319" t="str">
        <f t="shared" ref="D455:M455" si="220">IF(ISERROR(+D454/D448),"", +D454/D448)</f>
        <v/>
      </c>
      <c r="E455" s="319" t="str">
        <f t="shared" si="220"/>
        <v/>
      </c>
      <c r="F455" s="319" t="str">
        <f t="shared" si="220"/>
        <v/>
      </c>
      <c r="G455" s="319" t="str">
        <f t="shared" si="220"/>
        <v/>
      </c>
      <c r="H455" s="319" t="str">
        <f t="shared" si="220"/>
        <v/>
      </c>
      <c r="I455" s="319" t="str">
        <f t="shared" si="220"/>
        <v/>
      </c>
      <c r="J455" s="319" t="str">
        <f t="shared" si="220"/>
        <v/>
      </c>
      <c r="K455" s="319" t="str">
        <f t="shared" si="220"/>
        <v/>
      </c>
      <c r="L455" s="319" t="str">
        <f t="shared" si="220"/>
        <v/>
      </c>
      <c r="M455" s="320" t="str">
        <f t="shared" si="220"/>
        <v/>
      </c>
    </row>
    <row r="456" spans="1:13" s="13" customFormat="1" ht="10.5">
      <c r="A456" s="302" t="s">
        <v>325</v>
      </c>
      <c r="B456" s="301"/>
      <c r="C456" s="306">
        <f>SUM(D456:M456)</f>
        <v>0</v>
      </c>
      <c r="D456" s="317" t="str">
        <f t="shared" ref="D456:M456" si="221">IF(ISERROR(+D451*D449*0.5),"",ROUND((+D451*D449*0.5),2))</f>
        <v/>
      </c>
      <c r="E456" s="317" t="str">
        <f t="shared" si="221"/>
        <v/>
      </c>
      <c r="F456" s="317" t="str">
        <f t="shared" si="221"/>
        <v/>
      </c>
      <c r="G456" s="317" t="str">
        <f t="shared" si="221"/>
        <v/>
      </c>
      <c r="H456" s="317" t="str">
        <f t="shared" si="221"/>
        <v/>
      </c>
      <c r="I456" s="317" t="str">
        <f t="shared" si="221"/>
        <v/>
      </c>
      <c r="J456" s="317" t="str">
        <f t="shared" si="221"/>
        <v/>
      </c>
      <c r="K456" s="317" t="str">
        <f t="shared" si="221"/>
        <v/>
      </c>
      <c r="L456" s="317" t="str">
        <f t="shared" si="221"/>
        <v/>
      </c>
      <c r="M456" s="318" t="str">
        <f t="shared" si="221"/>
        <v/>
      </c>
    </row>
    <row r="457" spans="1:13" s="13" customFormat="1" ht="10.5">
      <c r="A457" s="302" t="s">
        <v>326</v>
      </c>
      <c r="B457" s="301"/>
      <c r="C457" s="306">
        <f>SUM(D457:M457)</f>
        <v>0</v>
      </c>
      <c r="D457" s="317" t="str">
        <f>IF(ISERROR(+D452*D449*0.65),"",ROUND((+D452*D449*0.65),2))</f>
        <v/>
      </c>
      <c r="E457" s="317" t="str">
        <f t="shared" ref="E457:M457" si="222">IF(ISERROR(+E452*E449*0.65),"",ROUND((+E452*E449*0.65),2))</f>
        <v/>
      </c>
      <c r="F457" s="317" t="str">
        <f t="shared" si="222"/>
        <v/>
      </c>
      <c r="G457" s="317" t="str">
        <f t="shared" si="222"/>
        <v/>
      </c>
      <c r="H457" s="317" t="str">
        <f t="shared" si="222"/>
        <v/>
      </c>
      <c r="I457" s="317" t="str">
        <f t="shared" si="222"/>
        <v/>
      </c>
      <c r="J457" s="317" t="str">
        <f t="shared" si="222"/>
        <v/>
      </c>
      <c r="K457" s="317" t="str">
        <f t="shared" si="222"/>
        <v/>
      </c>
      <c r="L457" s="317" t="str">
        <f t="shared" si="222"/>
        <v/>
      </c>
      <c r="M457" s="318" t="str">
        <f t="shared" si="222"/>
        <v/>
      </c>
    </row>
    <row r="458" spans="1:13" s="13" customFormat="1" ht="10.5">
      <c r="A458" s="302" t="s">
        <v>327</v>
      </c>
      <c r="B458" s="307"/>
      <c r="C458" s="559">
        <f>SUM(D458:M458)</f>
        <v>0</v>
      </c>
      <c r="D458" s="564" t="str">
        <f t="shared" ref="D458:M458" si="223">IF(ISERROR(+D453*D449*0.9),"",ROUND((+D453*D449*0.9),2))</f>
        <v/>
      </c>
      <c r="E458" s="564" t="str">
        <f t="shared" si="223"/>
        <v/>
      </c>
      <c r="F458" s="564" t="str">
        <f t="shared" si="223"/>
        <v/>
      </c>
      <c r="G458" s="564" t="str">
        <f t="shared" si="223"/>
        <v/>
      </c>
      <c r="H458" s="564" t="str">
        <f t="shared" si="223"/>
        <v/>
      </c>
      <c r="I458" s="564" t="str">
        <f t="shared" si="223"/>
        <v/>
      </c>
      <c r="J458" s="564" t="str">
        <f t="shared" si="223"/>
        <v/>
      </c>
      <c r="K458" s="564" t="str">
        <f t="shared" si="223"/>
        <v/>
      </c>
      <c r="L458" s="564" t="str">
        <f t="shared" si="223"/>
        <v/>
      </c>
      <c r="M458" s="564" t="str">
        <f t="shared" si="223"/>
        <v/>
      </c>
    </row>
    <row r="459" spans="1:13" s="15" customFormat="1" ht="13" thickBot="1">
      <c r="A459" s="308" t="s">
        <v>328</v>
      </c>
      <c r="B459" s="309"/>
      <c r="C459" s="565">
        <f>SUM(C456:C458)</f>
        <v>0</v>
      </c>
      <c r="D459" s="567">
        <f t="shared" ref="D459:M459" si="224">SUM(D456:D458)</f>
        <v>0</v>
      </c>
      <c r="E459" s="567">
        <f t="shared" si="224"/>
        <v>0</v>
      </c>
      <c r="F459" s="567">
        <f t="shared" si="224"/>
        <v>0</v>
      </c>
      <c r="G459" s="567">
        <f t="shared" si="224"/>
        <v>0</v>
      </c>
      <c r="H459" s="567">
        <f t="shared" si="224"/>
        <v>0</v>
      </c>
      <c r="I459" s="567">
        <f t="shared" si="224"/>
        <v>0</v>
      </c>
      <c r="J459" s="567">
        <f t="shared" si="224"/>
        <v>0</v>
      </c>
      <c r="K459" s="567">
        <f t="shared" si="224"/>
        <v>0</v>
      </c>
      <c r="L459" s="567">
        <f t="shared" si="224"/>
        <v>0</v>
      </c>
      <c r="M459" s="568">
        <f t="shared" si="224"/>
        <v>0</v>
      </c>
    </row>
    <row r="460" spans="1:13" s="15" customFormat="1" ht="13" thickTop="1">
      <c r="A460" s="290" t="s">
        <v>311</v>
      </c>
      <c r="B460" s="543" t="str">
        <f>'Budget Summ Amt'!AD8</f>
        <v xml:space="preserve">PROGRAM NAME </v>
      </c>
      <c r="C460" s="310"/>
      <c r="D460" s="277"/>
      <c r="E460" s="292" t="s">
        <v>312</v>
      </c>
      <c r="F460" s="293"/>
      <c r="G460" s="544" t="str">
        <f>'Budget Summ Amt'!AD9</f>
        <v>FUNDING SOURCE 26</v>
      </c>
      <c r="H460" s="277"/>
      <c r="I460" s="277"/>
      <c r="J460" s="277"/>
      <c r="K460" s="277"/>
      <c r="L460" s="277"/>
      <c r="M460" s="280"/>
    </row>
    <row r="461" spans="1:13" s="15" customFormat="1">
      <c r="A461" s="295" t="s">
        <v>313</v>
      </c>
      <c r="B461" s="296"/>
      <c r="C461" s="311">
        <f>SUM(D461:M461)</f>
        <v>0</v>
      </c>
      <c r="D461" s="281"/>
      <c r="E461" s="90"/>
      <c r="F461" s="90"/>
      <c r="G461" s="90"/>
      <c r="H461" s="90"/>
      <c r="I461" s="90"/>
      <c r="J461" s="90"/>
      <c r="K461" s="90"/>
      <c r="L461" s="90"/>
      <c r="M461" s="91"/>
    </row>
    <row r="462" spans="1:13" s="15" customFormat="1">
      <c r="A462" s="295" t="s">
        <v>314</v>
      </c>
      <c r="B462" s="296"/>
      <c r="C462" s="312">
        <f>SUM(D462:M462)</f>
        <v>0</v>
      </c>
      <c r="D462" s="282"/>
      <c r="E462" s="88"/>
      <c r="F462" s="88"/>
      <c r="G462" s="88"/>
      <c r="H462" s="88"/>
      <c r="I462" s="88"/>
      <c r="J462" s="88"/>
      <c r="K462" s="88"/>
      <c r="L462" s="88"/>
      <c r="M462" s="89"/>
    </row>
    <row r="463" spans="1:13" s="15" customFormat="1">
      <c r="A463" s="295" t="s">
        <v>315</v>
      </c>
      <c r="B463" s="296"/>
      <c r="C463" s="313">
        <f>+C461-C462</f>
        <v>0</v>
      </c>
      <c r="D463" s="315">
        <f t="shared" ref="D463:M463" si="225">+D461-D462</f>
        <v>0</v>
      </c>
      <c r="E463" s="315">
        <f t="shared" si="225"/>
        <v>0</v>
      </c>
      <c r="F463" s="315">
        <f t="shared" si="225"/>
        <v>0</v>
      </c>
      <c r="G463" s="315">
        <f t="shared" si="225"/>
        <v>0</v>
      </c>
      <c r="H463" s="315">
        <f t="shared" si="225"/>
        <v>0</v>
      </c>
      <c r="I463" s="315">
        <f t="shared" si="225"/>
        <v>0</v>
      </c>
      <c r="J463" s="315">
        <f t="shared" si="225"/>
        <v>0</v>
      </c>
      <c r="K463" s="315">
        <f t="shared" si="225"/>
        <v>0</v>
      </c>
      <c r="L463" s="315">
        <f t="shared" si="225"/>
        <v>0</v>
      </c>
      <c r="M463" s="316">
        <f t="shared" si="225"/>
        <v>0</v>
      </c>
    </row>
    <row r="464" spans="1:13" s="13" customFormat="1" ht="10.5">
      <c r="A464" s="300" t="s">
        <v>316</v>
      </c>
      <c r="B464" s="301"/>
      <c r="C464" s="439">
        <f>SUM(D464:M464)</f>
        <v>0</v>
      </c>
      <c r="D464" s="436"/>
      <c r="E464" s="436"/>
      <c r="F464" s="436"/>
      <c r="G464" s="436"/>
      <c r="H464" s="436"/>
      <c r="I464" s="436"/>
      <c r="J464" s="436"/>
      <c r="K464" s="436"/>
      <c r="L464" s="436"/>
      <c r="M464" s="437"/>
    </row>
    <row r="465" spans="1:13" s="13" customFormat="1" ht="10.5">
      <c r="A465" s="302" t="s">
        <v>317</v>
      </c>
      <c r="B465" s="301"/>
      <c r="C465" s="314"/>
      <c r="D465" s="317" t="str">
        <f t="shared" ref="D465:M465" si="226">IF(ISERROR(+D461/D464),"",+D461/D464)</f>
        <v/>
      </c>
      <c r="E465" s="317" t="str">
        <f t="shared" si="226"/>
        <v/>
      </c>
      <c r="F465" s="317" t="str">
        <f t="shared" si="226"/>
        <v/>
      </c>
      <c r="G465" s="317" t="str">
        <f t="shared" si="226"/>
        <v/>
      </c>
      <c r="H465" s="317" t="str">
        <f t="shared" si="226"/>
        <v/>
      </c>
      <c r="I465" s="317" t="str">
        <f t="shared" si="226"/>
        <v/>
      </c>
      <c r="J465" s="317" t="str">
        <f t="shared" si="226"/>
        <v/>
      </c>
      <c r="K465" s="317" t="str">
        <f t="shared" si="226"/>
        <v/>
      </c>
      <c r="L465" s="317" t="str">
        <f t="shared" si="226"/>
        <v/>
      </c>
      <c r="M465" s="318" t="str">
        <f t="shared" si="226"/>
        <v/>
      </c>
    </row>
    <row r="466" spans="1:13" s="13" customFormat="1" ht="10.5">
      <c r="A466" s="302" t="s">
        <v>318</v>
      </c>
      <c r="B466" s="301"/>
      <c r="C466" s="439">
        <f>SUM(D466:M466)</f>
        <v>0</v>
      </c>
      <c r="D466" s="436"/>
      <c r="E466" s="436"/>
      <c r="F466" s="436"/>
      <c r="G466" s="436"/>
      <c r="H466" s="436"/>
      <c r="I466" s="436"/>
      <c r="J466" s="436"/>
      <c r="K466" s="436"/>
      <c r="L466" s="436"/>
      <c r="M466" s="437"/>
    </row>
    <row r="467" spans="1:13" s="13" customFormat="1" ht="10.5">
      <c r="A467" s="302" t="s">
        <v>319</v>
      </c>
      <c r="B467" s="301"/>
      <c r="C467" s="314"/>
      <c r="D467" s="317" t="str">
        <f t="shared" ref="D467:M467" si="227">IF(ISERROR(+D461/D466),"",+D461/D466)</f>
        <v/>
      </c>
      <c r="E467" s="317" t="str">
        <f t="shared" si="227"/>
        <v/>
      </c>
      <c r="F467" s="317" t="str">
        <f t="shared" si="227"/>
        <v/>
      </c>
      <c r="G467" s="317" t="str">
        <f t="shared" si="227"/>
        <v/>
      </c>
      <c r="H467" s="317" t="str">
        <f t="shared" si="227"/>
        <v/>
      </c>
      <c r="I467" s="317" t="str">
        <f t="shared" si="227"/>
        <v/>
      </c>
      <c r="J467" s="317" t="str">
        <f t="shared" si="227"/>
        <v/>
      </c>
      <c r="K467" s="317" t="str">
        <f t="shared" si="227"/>
        <v/>
      </c>
      <c r="L467" s="317" t="str">
        <f t="shared" si="227"/>
        <v/>
      </c>
      <c r="M467" s="318" t="str">
        <f t="shared" si="227"/>
        <v/>
      </c>
    </row>
    <row r="468" spans="1:13" s="13" customFormat="1" ht="10.5">
      <c r="A468" s="302"/>
      <c r="B468" s="301"/>
      <c r="C468" s="314"/>
      <c r="D468" s="143"/>
      <c r="E468" s="143"/>
      <c r="F468" s="143"/>
      <c r="G468" s="143"/>
      <c r="H468" s="143"/>
      <c r="I468" s="143"/>
      <c r="J468" s="143"/>
      <c r="K468" s="143"/>
      <c r="L468" s="143"/>
      <c r="M468" s="144"/>
    </row>
    <row r="469" spans="1:13" s="13" customFormat="1" ht="10.5">
      <c r="A469" s="302" t="s">
        <v>320</v>
      </c>
      <c r="B469" s="301"/>
      <c r="C469" s="439">
        <f>SUM(D469:M469)</f>
        <v>0</v>
      </c>
      <c r="D469" s="436"/>
      <c r="E469" s="436"/>
      <c r="F469" s="436"/>
      <c r="G469" s="436"/>
      <c r="H469" s="436"/>
      <c r="I469" s="436"/>
      <c r="J469" s="436"/>
      <c r="K469" s="436"/>
      <c r="L469" s="436"/>
      <c r="M469" s="437"/>
    </row>
    <row r="470" spans="1:13" s="13" customFormat="1" ht="10.5">
      <c r="A470" s="302" t="s">
        <v>321</v>
      </c>
      <c r="B470" s="301"/>
      <c r="C470" s="439">
        <f>SUM(D470:M470)</f>
        <v>0</v>
      </c>
      <c r="D470" s="436"/>
      <c r="E470" s="436"/>
      <c r="F470" s="436"/>
      <c r="G470" s="436"/>
      <c r="H470" s="436"/>
      <c r="I470" s="436"/>
      <c r="J470" s="436"/>
      <c r="K470" s="436"/>
      <c r="L470" s="436"/>
      <c r="M470" s="437"/>
    </row>
    <row r="471" spans="1:13" s="13" customFormat="1" ht="10.5">
      <c r="A471" s="302" t="s">
        <v>322</v>
      </c>
      <c r="B471" s="301"/>
      <c r="C471" s="439">
        <f>SUM(D471:M471)</f>
        <v>0</v>
      </c>
      <c r="D471" s="436"/>
      <c r="E471" s="436"/>
      <c r="F471" s="436"/>
      <c r="G471" s="436"/>
      <c r="H471" s="436"/>
      <c r="I471" s="436"/>
      <c r="J471" s="436"/>
      <c r="K471" s="436"/>
      <c r="L471" s="436"/>
      <c r="M471" s="437"/>
    </row>
    <row r="472" spans="1:13" s="13" customFormat="1" ht="10.5">
      <c r="A472" s="302" t="s">
        <v>323</v>
      </c>
      <c r="B472" s="301"/>
      <c r="C472" s="439">
        <f t="shared" ref="C472:M472" si="228">SUM(C469:C471)</f>
        <v>0</v>
      </c>
      <c r="D472" s="560">
        <f t="shared" si="228"/>
        <v>0</v>
      </c>
      <c r="E472" s="560">
        <f t="shared" si="228"/>
        <v>0</v>
      </c>
      <c r="F472" s="560">
        <f t="shared" si="228"/>
        <v>0</v>
      </c>
      <c r="G472" s="560">
        <f t="shared" si="228"/>
        <v>0</v>
      </c>
      <c r="H472" s="560">
        <f t="shared" si="228"/>
        <v>0</v>
      </c>
      <c r="I472" s="560">
        <f t="shared" si="228"/>
        <v>0</v>
      </c>
      <c r="J472" s="560">
        <f t="shared" si="228"/>
        <v>0</v>
      </c>
      <c r="K472" s="560">
        <f t="shared" si="228"/>
        <v>0</v>
      </c>
      <c r="L472" s="561">
        <f t="shared" si="228"/>
        <v>0</v>
      </c>
      <c r="M472" s="562">
        <f t="shared" si="228"/>
        <v>0</v>
      </c>
    </row>
    <row r="473" spans="1:13" s="13" customFormat="1" ht="10.5">
      <c r="A473" s="302" t="s">
        <v>324</v>
      </c>
      <c r="B473" s="301"/>
      <c r="C473" s="305" t="str">
        <f>IF(ISERROR(+C472/C466),"", +C472/C466)</f>
        <v/>
      </c>
      <c r="D473" s="319" t="str">
        <f t="shared" ref="D473:M473" si="229">IF(ISERROR(+D472/D466),"", +D472/D466)</f>
        <v/>
      </c>
      <c r="E473" s="319" t="str">
        <f t="shared" si="229"/>
        <v/>
      </c>
      <c r="F473" s="319" t="str">
        <f t="shared" si="229"/>
        <v/>
      </c>
      <c r="G473" s="319" t="str">
        <f t="shared" si="229"/>
        <v/>
      </c>
      <c r="H473" s="319" t="str">
        <f t="shared" si="229"/>
        <v/>
      </c>
      <c r="I473" s="319" t="str">
        <f t="shared" si="229"/>
        <v/>
      </c>
      <c r="J473" s="319" t="str">
        <f t="shared" si="229"/>
        <v/>
      </c>
      <c r="K473" s="319" t="str">
        <f t="shared" si="229"/>
        <v/>
      </c>
      <c r="L473" s="319" t="str">
        <f t="shared" si="229"/>
        <v/>
      </c>
      <c r="M473" s="320" t="str">
        <f t="shared" si="229"/>
        <v/>
      </c>
    </row>
    <row r="474" spans="1:13" s="13" customFormat="1" ht="10.5">
      <c r="A474" s="302" t="s">
        <v>325</v>
      </c>
      <c r="B474" s="301"/>
      <c r="C474" s="306">
        <f>SUM(D474:M474)</f>
        <v>0</v>
      </c>
      <c r="D474" s="317" t="str">
        <f t="shared" ref="D474:M474" si="230">IF(ISERROR(+D469*D467*0.5),"",ROUND((+D469*D467*0.5),2))</f>
        <v/>
      </c>
      <c r="E474" s="317" t="str">
        <f t="shared" si="230"/>
        <v/>
      </c>
      <c r="F474" s="317" t="str">
        <f t="shared" si="230"/>
        <v/>
      </c>
      <c r="G474" s="317" t="str">
        <f t="shared" si="230"/>
        <v/>
      </c>
      <c r="H474" s="317" t="str">
        <f t="shared" si="230"/>
        <v/>
      </c>
      <c r="I474" s="317" t="str">
        <f t="shared" si="230"/>
        <v/>
      </c>
      <c r="J474" s="317" t="str">
        <f t="shared" si="230"/>
        <v/>
      </c>
      <c r="K474" s="317" t="str">
        <f t="shared" si="230"/>
        <v/>
      </c>
      <c r="L474" s="317" t="str">
        <f t="shared" si="230"/>
        <v/>
      </c>
      <c r="M474" s="318" t="str">
        <f t="shared" si="230"/>
        <v/>
      </c>
    </row>
    <row r="475" spans="1:13" s="13" customFormat="1" ht="10.5">
      <c r="A475" s="302" t="s">
        <v>326</v>
      </c>
      <c r="B475" s="301"/>
      <c r="C475" s="306">
        <f>SUM(D475:M475)</f>
        <v>0</v>
      </c>
      <c r="D475" s="317" t="str">
        <f>IF(ISERROR(+D470*D467*0.65),"",ROUND((+D470*D467*0.65),2))</f>
        <v/>
      </c>
      <c r="E475" s="317" t="str">
        <f t="shared" ref="E475:M475" si="231">IF(ISERROR(+E470*E467*0.65),"",ROUND((+E470*E467*0.65),2))</f>
        <v/>
      </c>
      <c r="F475" s="317" t="str">
        <f t="shared" si="231"/>
        <v/>
      </c>
      <c r="G475" s="317" t="str">
        <f t="shared" si="231"/>
        <v/>
      </c>
      <c r="H475" s="317" t="str">
        <f t="shared" si="231"/>
        <v/>
      </c>
      <c r="I475" s="317" t="str">
        <f t="shared" si="231"/>
        <v/>
      </c>
      <c r="J475" s="317" t="str">
        <f t="shared" si="231"/>
        <v/>
      </c>
      <c r="K475" s="317" t="str">
        <f t="shared" si="231"/>
        <v/>
      </c>
      <c r="L475" s="317" t="str">
        <f t="shared" si="231"/>
        <v/>
      </c>
      <c r="M475" s="318" t="str">
        <f t="shared" si="231"/>
        <v/>
      </c>
    </row>
    <row r="476" spans="1:13" s="13" customFormat="1" ht="10.5">
      <c r="A476" s="302" t="s">
        <v>327</v>
      </c>
      <c r="B476" s="307"/>
      <c r="C476" s="559">
        <f>SUM(D476:M476)</f>
        <v>0</v>
      </c>
      <c r="D476" s="564" t="str">
        <f t="shared" ref="D476:M476" si="232">IF(ISERROR(+D471*D467*0.9),"",ROUND((+D471*D467*0.9),2))</f>
        <v/>
      </c>
      <c r="E476" s="564" t="str">
        <f t="shared" si="232"/>
        <v/>
      </c>
      <c r="F476" s="564" t="str">
        <f t="shared" si="232"/>
        <v/>
      </c>
      <c r="G476" s="564" t="str">
        <f t="shared" si="232"/>
        <v/>
      </c>
      <c r="H476" s="564" t="str">
        <f t="shared" si="232"/>
        <v/>
      </c>
      <c r="I476" s="564" t="str">
        <f t="shared" si="232"/>
        <v/>
      </c>
      <c r="J476" s="564" t="str">
        <f t="shared" si="232"/>
        <v/>
      </c>
      <c r="K476" s="564" t="str">
        <f t="shared" si="232"/>
        <v/>
      </c>
      <c r="L476" s="564" t="str">
        <f t="shared" si="232"/>
        <v/>
      </c>
      <c r="M476" s="564" t="str">
        <f t="shared" si="232"/>
        <v/>
      </c>
    </row>
    <row r="477" spans="1:13" s="15" customFormat="1" ht="13" thickBot="1">
      <c r="A477" s="308" t="s">
        <v>328</v>
      </c>
      <c r="B477" s="309"/>
      <c r="C477" s="565">
        <f>SUM(C474:C476)</f>
        <v>0</v>
      </c>
      <c r="D477" s="567">
        <f t="shared" ref="D477:M477" si="233">SUM(D474:D476)</f>
        <v>0</v>
      </c>
      <c r="E477" s="567">
        <f t="shared" si="233"/>
        <v>0</v>
      </c>
      <c r="F477" s="567">
        <f t="shared" si="233"/>
        <v>0</v>
      </c>
      <c r="G477" s="567">
        <f t="shared" si="233"/>
        <v>0</v>
      </c>
      <c r="H477" s="567">
        <f t="shared" si="233"/>
        <v>0</v>
      </c>
      <c r="I477" s="567">
        <f t="shared" si="233"/>
        <v>0</v>
      </c>
      <c r="J477" s="567">
        <f t="shared" si="233"/>
        <v>0</v>
      </c>
      <c r="K477" s="567">
        <f t="shared" si="233"/>
        <v>0</v>
      </c>
      <c r="L477" s="567">
        <f t="shared" si="233"/>
        <v>0</v>
      </c>
      <c r="M477" s="568">
        <f t="shared" si="233"/>
        <v>0</v>
      </c>
    </row>
    <row r="478" spans="1:13" s="15" customFormat="1" ht="13" thickTop="1">
      <c r="A478" s="290" t="s">
        <v>311</v>
      </c>
      <c r="B478" s="543" t="str">
        <f>'Budget Summ Amt'!AE8</f>
        <v xml:space="preserve">PROGRAM NAME </v>
      </c>
      <c r="C478" s="310"/>
      <c r="D478" s="277"/>
      <c r="E478" s="292" t="s">
        <v>312</v>
      </c>
      <c r="F478" s="293"/>
      <c r="G478" s="544" t="str">
        <f>'Budget Summ Amt'!AE9</f>
        <v>FUNDING SOURCE 27</v>
      </c>
      <c r="H478" s="277"/>
      <c r="I478" s="277"/>
      <c r="J478" s="277"/>
      <c r="K478" s="277"/>
      <c r="L478" s="277"/>
      <c r="M478" s="280"/>
    </row>
    <row r="479" spans="1:13" s="15" customFormat="1">
      <c r="A479" s="295" t="s">
        <v>313</v>
      </c>
      <c r="B479" s="296"/>
      <c r="C479" s="311">
        <f>SUM(D479:M479)</f>
        <v>0</v>
      </c>
      <c r="D479" s="281"/>
      <c r="E479" s="90"/>
      <c r="F479" s="90"/>
      <c r="G479" s="90"/>
      <c r="H479" s="90"/>
      <c r="I479" s="90"/>
      <c r="J479" s="90"/>
      <c r="K479" s="90"/>
      <c r="L479" s="90"/>
      <c r="M479" s="91"/>
    </row>
    <row r="480" spans="1:13" s="15" customFormat="1">
      <c r="A480" s="295" t="s">
        <v>314</v>
      </c>
      <c r="B480" s="296"/>
      <c r="C480" s="312">
        <f>SUM(D480:M480)</f>
        <v>0</v>
      </c>
      <c r="D480" s="282"/>
      <c r="E480" s="88"/>
      <c r="F480" s="88"/>
      <c r="G480" s="88"/>
      <c r="H480" s="88"/>
      <c r="I480" s="88"/>
      <c r="J480" s="88"/>
      <c r="K480" s="88"/>
      <c r="L480" s="88"/>
      <c r="M480" s="89"/>
    </row>
    <row r="481" spans="1:13" s="15" customFormat="1">
      <c r="A481" s="295" t="s">
        <v>315</v>
      </c>
      <c r="B481" s="296"/>
      <c r="C481" s="313">
        <f>+C479-C480</f>
        <v>0</v>
      </c>
      <c r="D481" s="315">
        <f t="shared" ref="D481:M481" si="234">+D479-D480</f>
        <v>0</v>
      </c>
      <c r="E481" s="315">
        <f t="shared" si="234"/>
        <v>0</v>
      </c>
      <c r="F481" s="315">
        <f t="shared" si="234"/>
        <v>0</v>
      </c>
      <c r="G481" s="315">
        <f t="shared" si="234"/>
        <v>0</v>
      </c>
      <c r="H481" s="315">
        <f t="shared" si="234"/>
        <v>0</v>
      </c>
      <c r="I481" s="315">
        <f t="shared" si="234"/>
        <v>0</v>
      </c>
      <c r="J481" s="315">
        <f t="shared" si="234"/>
        <v>0</v>
      </c>
      <c r="K481" s="315">
        <f t="shared" si="234"/>
        <v>0</v>
      </c>
      <c r="L481" s="315">
        <f t="shared" si="234"/>
        <v>0</v>
      </c>
      <c r="M481" s="316">
        <f t="shared" si="234"/>
        <v>0</v>
      </c>
    </row>
    <row r="482" spans="1:13" s="13" customFormat="1" ht="10.5">
      <c r="A482" s="300" t="s">
        <v>316</v>
      </c>
      <c r="B482" s="301"/>
      <c r="C482" s="439">
        <f>SUM(D482:M482)</f>
        <v>0</v>
      </c>
      <c r="D482" s="436"/>
      <c r="E482" s="436"/>
      <c r="F482" s="436"/>
      <c r="G482" s="436"/>
      <c r="H482" s="436"/>
      <c r="I482" s="436"/>
      <c r="J482" s="436"/>
      <c r="K482" s="436"/>
      <c r="L482" s="436"/>
      <c r="M482" s="437"/>
    </row>
    <row r="483" spans="1:13" s="13" customFormat="1" ht="10.5">
      <c r="A483" s="302" t="s">
        <v>317</v>
      </c>
      <c r="B483" s="301"/>
      <c r="C483" s="314"/>
      <c r="D483" s="317" t="str">
        <f t="shared" ref="D483:M483" si="235">IF(ISERROR(+D479/D482),"",+D479/D482)</f>
        <v/>
      </c>
      <c r="E483" s="317" t="str">
        <f t="shared" si="235"/>
        <v/>
      </c>
      <c r="F483" s="317" t="str">
        <f t="shared" si="235"/>
        <v/>
      </c>
      <c r="G483" s="317" t="str">
        <f t="shared" si="235"/>
        <v/>
      </c>
      <c r="H483" s="317" t="str">
        <f t="shared" si="235"/>
        <v/>
      </c>
      <c r="I483" s="317" t="str">
        <f t="shared" si="235"/>
        <v/>
      </c>
      <c r="J483" s="317" t="str">
        <f t="shared" si="235"/>
        <v/>
      </c>
      <c r="K483" s="317" t="str">
        <f t="shared" si="235"/>
        <v/>
      </c>
      <c r="L483" s="317" t="str">
        <f t="shared" si="235"/>
        <v/>
      </c>
      <c r="M483" s="318" t="str">
        <f t="shared" si="235"/>
        <v/>
      </c>
    </row>
    <row r="484" spans="1:13" s="13" customFormat="1" ht="10.5">
      <c r="A484" s="302" t="s">
        <v>318</v>
      </c>
      <c r="B484" s="301"/>
      <c r="C484" s="439">
        <f>SUM(D484:M484)</f>
        <v>0</v>
      </c>
      <c r="D484" s="436"/>
      <c r="E484" s="436"/>
      <c r="F484" s="436"/>
      <c r="G484" s="436"/>
      <c r="H484" s="436"/>
      <c r="I484" s="436"/>
      <c r="J484" s="436"/>
      <c r="K484" s="436"/>
      <c r="L484" s="436"/>
      <c r="M484" s="437"/>
    </row>
    <row r="485" spans="1:13" s="13" customFormat="1" ht="10.5">
      <c r="A485" s="302" t="s">
        <v>319</v>
      </c>
      <c r="B485" s="301"/>
      <c r="C485" s="314"/>
      <c r="D485" s="317" t="str">
        <f t="shared" ref="D485:M485" si="236">IF(ISERROR(+D479/D484),"",+D479/D484)</f>
        <v/>
      </c>
      <c r="E485" s="317" t="str">
        <f t="shared" si="236"/>
        <v/>
      </c>
      <c r="F485" s="317" t="str">
        <f t="shared" si="236"/>
        <v/>
      </c>
      <c r="G485" s="317" t="str">
        <f t="shared" si="236"/>
        <v/>
      </c>
      <c r="H485" s="317" t="str">
        <f t="shared" si="236"/>
        <v/>
      </c>
      <c r="I485" s="317" t="str">
        <f t="shared" si="236"/>
        <v/>
      </c>
      <c r="J485" s="317" t="str">
        <f t="shared" si="236"/>
        <v/>
      </c>
      <c r="K485" s="317" t="str">
        <f t="shared" si="236"/>
        <v/>
      </c>
      <c r="L485" s="317" t="str">
        <f t="shared" si="236"/>
        <v/>
      </c>
      <c r="M485" s="318" t="str">
        <f t="shared" si="236"/>
        <v/>
      </c>
    </row>
    <row r="486" spans="1:13" s="13" customFormat="1" ht="10.5">
      <c r="A486" s="302"/>
      <c r="B486" s="301"/>
      <c r="C486" s="314"/>
      <c r="D486" s="143"/>
      <c r="E486" s="143"/>
      <c r="F486" s="143"/>
      <c r="G486" s="143"/>
      <c r="H486" s="143"/>
      <c r="I486" s="143"/>
      <c r="J486" s="143"/>
      <c r="K486" s="143"/>
      <c r="L486" s="143"/>
      <c r="M486" s="144"/>
    </row>
    <row r="487" spans="1:13" s="13" customFormat="1" ht="10.5">
      <c r="A487" s="302" t="s">
        <v>320</v>
      </c>
      <c r="B487" s="301"/>
      <c r="C487" s="439">
        <f>SUM(D487:M487)</f>
        <v>0</v>
      </c>
      <c r="D487" s="436"/>
      <c r="E487" s="436"/>
      <c r="F487" s="436"/>
      <c r="G487" s="436"/>
      <c r="H487" s="436"/>
      <c r="I487" s="436"/>
      <c r="J487" s="436"/>
      <c r="K487" s="436"/>
      <c r="L487" s="436"/>
      <c r="M487" s="437"/>
    </row>
    <row r="488" spans="1:13" s="13" customFormat="1" ht="10.5">
      <c r="A488" s="302" t="s">
        <v>321</v>
      </c>
      <c r="B488" s="301"/>
      <c r="C488" s="439">
        <f>SUM(D488:M488)</f>
        <v>0</v>
      </c>
      <c r="D488" s="436"/>
      <c r="E488" s="436"/>
      <c r="F488" s="436"/>
      <c r="G488" s="436"/>
      <c r="H488" s="436"/>
      <c r="I488" s="436"/>
      <c r="J488" s="436"/>
      <c r="K488" s="436"/>
      <c r="L488" s="436"/>
      <c r="M488" s="437"/>
    </row>
    <row r="489" spans="1:13" s="13" customFormat="1" ht="10.5">
      <c r="A489" s="302" t="s">
        <v>322</v>
      </c>
      <c r="B489" s="301"/>
      <c r="C489" s="439">
        <f>SUM(D489:M489)</f>
        <v>0</v>
      </c>
      <c r="D489" s="436"/>
      <c r="E489" s="436"/>
      <c r="F489" s="436"/>
      <c r="G489" s="436"/>
      <c r="H489" s="436"/>
      <c r="I489" s="436"/>
      <c r="J489" s="436"/>
      <c r="K489" s="436"/>
      <c r="L489" s="436"/>
      <c r="M489" s="437"/>
    </row>
    <row r="490" spans="1:13" s="13" customFormat="1" ht="10.5">
      <c r="A490" s="302" t="s">
        <v>323</v>
      </c>
      <c r="B490" s="301"/>
      <c r="C490" s="439">
        <f t="shared" ref="C490:M490" si="237">SUM(C487:C489)</f>
        <v>0</v>
      </c>
      <c r="D490" s="560">
        <f t="shared" si="237"/>
        <v>0</v>
      </c>
      <c r="E490" s="560">
        <f t="shared" si="237"/>
        <v>0</v>
      </c>
      <c r="F490" s="560">
        <f t="shared" si="237"/>
        <v>0</v>
      </c>
      <c r="G490" s="560">
        <f t="shared" si="237"/>
        <v>0</v>
      </c>
      <c r="H490" s="560">
        <f t="shared" si="237"/>
        <v>0</v>
      </c>
      <c r="I490" s="560">
        <f t="shared" si="237"/>
        <v>0</v>
      </c>
      <c r="J490" s="560">
        <f t="shared" si="237"/>
        <v>0</v>
      </c>
      <c r="K490" s="560">
        <f t="shared" si="237"/>
        <v>0</v>
      </c>
      <c r="L490" s="561">
        <f t="shared" si="237"/>
        <v>0</v>
      </c>
      <c r="M490" s="562">
        <f t="shared" si="237"/>
        <v>0</v>
      </c>
    </row>
    <row r="491" spans="1:13" s="13" customFormat="1" ht="10.5">
      <c r="A491" s="302" t="s">
        <v>324</v>
      </c>
      <c r="B491" s="301"/>
      <c r="C491" s="305" t="str">
        <f>IF(ISERROR(+C490/C484),"", +C490/C484)</f>
        <v/>
      </c>
      <c r="D491" s="319" t="str">
        <f t="shared" ref="D491:M491" si="238">IF(ISERROR(+D490/D484),"", +D490/D484)</f>
        <v/>
      </c>
      <c r="E491" s="319" t="str">
        <f t="shared" si="238"/>
        <v/>
      </c>
      <c r="F491" s="319" t="str">
        <f t="shared" si="238"/>
        <v/>
      </c>
      <c r="G491" s="319" t="str">
        <f t="shared" si="238"/>
        <v/>
      </c>
      <c r="H491" s="319" t="str">
        <f t="shared" si="238"/>
        <v/>
      </c>
      <c r="I491" s="319" t="str">
        <f t="shared" si="238"/>
        <v/>
      </c>
      <c r="J491" s="319" t="str">
        <f t="shared" si="238"/>
        <v/>
      </c>
      <c r="K491" s="319" t="str">
        <f t="shared" si="238"/>
        <v/>
      </c>
      <c r="L491" s="319" t="str">
        <f t="shared" si="238"/>
        <v/>
      </c>
      <c r="M491" s="320" t="str">
        <f t="shared" si="238"/>
        <v/>
      </c>
    </row>
    <row r="492" spans="1:13" s="13" customFormat="1" ht="10.5">
      <c r="A492" s="302" t="s">
        <v>325</v>
      </c>
      <c r="B492" s="301"/>
      <c r="C492" s="306">
        <f>SUM(D492:M492)</f>
        <v>0</v>
      </c>
      <c r="D492" s="317" t="str">
        <f t="shared" ref="D492:M492" si="239">IF(ISERROR(+D487*D485*0.5),"",ROUND((+D487*D485*0.5),2))</f>
        <v/>
      </c>
      <c r="E492" s="317" t="str">
        <f t="shared" si="239"/>
        <v/>
      </c>
      <c r="F492" s="317" t="str">
        <f t="shared" si="239"/>
        <v/>
      </c>
      <c r="G492" s="317" t="str">
        <f t="shared" si="239"/>
        <v/>
      </c>
      <c r="H492" s="317" t="str">
        <f t="shared" si="239"/>
        <v/>
      </c>
      <c r="I492" s="317" t="str">
        <f t="shared" si="239"/>
        <v/>
      </c>
      <c r="J492" s="317" t="str">
        <f t="shared" si="239"/>
        <v/>
      </c>
      <c r="K492" s="317" t="str">
        <f t="shared" si="239"/>
        <v/>
      </c>
      <c r="L492" s="317" t="str">
        <f t="shared" si="239"/>
        <v/>
      </c>
      <c r="M492" s="318" t="str">
        <f t="shared" si="239"/>
        <v/>
      </c>
    </row>
    <row r="493" spans="1:13" s="13" customFormat="1" ht="10.5">
      <c r="A493" s="302" t="s">
        <v>326</v>
      </c>
      <c r="B493" s="301"/>
      <c r="C493" s="306">
        <f>SUM(D493:M493)</f>
        <v>0</v>
      </c>
      <c r="D493" s="317" t="str">
        <f>IF(ISERROR(+D488*D485*0.65),"",ROUND((+D488*D485*0.65),2))</f>
        <v/>
      </c>
      <c r="E493" s="317" t="str">
        <f t="shared" ref="E493:M493" si="240">IF(ISERROR(+E488*E485*0.65),"",ROUND((+E488*E485*0.65),2))</f>
        <v/>
      </c>
      <c r="F493" s="317" t="str">
        <f t="shared" si="240"/>
        <v/>
      </c>
      <c r="G493" s="317" t="str">
        <f t="shared" si="240"/>
        <v/>
      </c>
      <c r="H493" s="317" t="str">
        <f t="shared" si="240"/>
        <v/>
      </c>
      <c r="I493" s="317" t="str">
        <f t="shared" si="240"/>
        <v/>
      </c>
      <c r="J493" s="317" t="str">
        <f t="shared" si="240"/>
        <v/>
      </c>
      <c r="K493" s="317" t="str">
        <f t="shared" si="240"/>
        <v/>
      </c>
      <c r="L493" s="317" t="str">
        <f t="shared" si="240"/>
        <v/>
      </c>
      <c r="M493" s="318" t="str">
        <f t="shared" si="240"/>
        <v/>
      </c>
    </row>
    <row r="494" spans="1:13" s="13" customFormat="1" ht="10.5">
      <c r="A494" s="302" t="s">
        <v>327</v>
      </c>
      <c r="B494" s="307"/>
      <c r="C494" s="559">
        <f>SUM(D494:M494)</f>
        <v>0</v>
      </c>
      <c r="D494" s="564" t="str">
        <f t="shared" ref="D494:M494" si="241">IF(ISERROR(+D489*D485*0.9),"",ROUND((+D489*D485*0.9),2))</f>
        <v/>
      </c>
      <c r="E494" s="564" t="str">
        <f t="shared" si="241"/>
        <v/>
      </c>
      <c r="F494" s="564" t="str">
        <f t="shared" si="241"/>
        <v/>
      </c>
      <c r="G494" s="564" t="str">
        <f t="shared" si="241"/>
        <v/>
      </c>
      <c r="H494" s="564" t="str">
        <f t="shared" si="241"/>
        <v/>
      </c>
      <c r="I494" s="564" t="str">
        <f t="shared" si="241"/>
        <v/>
      </c>
      <c r="J494" s="564" t="str">
        <f t="shared" si="241"/>
        <v/>
      </c>
      <c r="K494" s="564" t="str">
        <f t="shared" si="241"/>
        <v/>
      </c>
      <c r="L494" s="564" t="str">
        <f t="shared" si="241"/>
        <v/>
      </c>
      <c r="M494" s="564" t="str">
        <f t="shared" si="241"/>
        <v/>
      </c>
    </row>
    <row r="495" spans="1:13" s="15" customFormat="1" ht="13" thickBot="1">
      <c r="A495" s="308" t="s">
        <v>328</v>
      </c>
      <c r="B495" s="309"/>
      <c r="C495" s="565">
        <f>SUM(C492:C494)</f>
        <v>0</v>
      </c>
      <c r="D495" s="567">
        <f t="shared" ref="D495:M495" si="242">SUM(D492:D494)</f>
        <v>0</v>
      </c>
      <c r="E495" s="567">
        <f t="shared" si="242"/>
        <v>0</v>
      </c>
      <c r="F495" s="567">
        <f t="shared" si="242"/>
        <v>0</v>
      </c>
      <c r="G495" s="567">
        <f t="shared" si="242"/>
        <v>0</v>
      </c>
      <c r="H495" s="567">
        <f t="shared" si="242"/>
        <v>0</v>
      </c>
      <c r="I495" s="567">
        <f t="shared" si="242"/>
        <v>0</v>
      </c>
      <c r="J495" s="567">
        <f t="shared" si="242"/>
        <v>0</v>
      </c>
      <c r="K495" s="567">
        <f t="shared" si="242"/>
        <v>0</v>
      </c>
      <c r="L495" s="567">
        <f t="shared" si="242"/>
        <v>0</v>
      </c>
      <c r="M495" s="568">
        <f t="shared" si="242"/>
        <v>0</v>
      </c>
    </row>
    <row r="496" spans="1:13" s="15" customFormat="1" ht="13" thickTop="1">
      <c r="A496" s="290" t="s">
        <v>311</v>
      </c>
      <c r="B496" s="543" t="str">
        <f>'Budget Summ Amt'!AF8</f>
        <v xml:space="preserve">PROGRAM NAME </v>
      </c>
      <c r="C496" s="310"/>
      <c r="D496" s="277"/>
      <c r="E496" s="292" t="s">
        <v>312</v>
      </c>
      <c r="F496" s="293"/>
      <c r="G496" s="544" t="str">
        <f>'Budget Summ Amt'!AF9</f>
        <v>FUNDING SOURCE 28</v>
      </c>
      <c r="H496" s="277"/>
      <c r="I496" s="277"/>
      <c r="J496" s="277"/>
      <c r="K496" s="277"/>
      <c r="L496" s="277"/>
      <c r="M496" s="280"/>
    </row>
    <row r="497" spans="1:13" s="15" customFormat="1">
      <c r="A497" s="295" t="s">
        <v>313</v>
      </c>
      <c r="B497" s="296"/>
      <c r="C497" s="311">
        <f>SUM(D497:M497)</f>
        <v>0</v>
      </c>
      <c r="D497" s="281"/>
      <c r="E497" s="90"/>
      <c r="F497" s="90"/>
      <c r="G497" s="90"/>
      <c r="H497" s="90"/>
      <c r="I497" s="90"/>
      <c r="J497" s="90"/>
      <c r="K497" s="90"/>
      <c r="L497" s="90"/>
      <c r="M497" s="91"/>
    </row>
    <row r="498" spans="1:13" s="15" customFormat="1">
      <c r="A498" s="295" t="s">
        <v>314</v>
      </c>
      <c r="B498" s="296"/>
      <c r="C498" s="312">
        <f>SUM(D498:M498)</f>
        <v>0</v>
      </c>
      <c r="D498" s="282"/>
      <c r="E498" s="88"/>
      <c r="F498" s="88"/>
      <c r="G498" s="88"/>
      <c r="H498" s="88"/>
      <c r="I498" s="88"/>
      <c r="J498" s="88"/>
      <c r="K498" s="88"/>
      <c r="L498" s="88"/>
      <c r="M498" s="89"/>
    </row>
    <row r="499" spans="1:13" s="15" customFormat="1">
      <c r="A499" s="295" t="s">
        <v>315</v>
      </c>
      <c r="B499" s="296"/>
      <c r="C499" s="313">
        <f>+C497-C498</f>
        <v>0</v>
      </c>
      <c r="D499" s="315">
        <f t="shared" ref="D499:M499" si="243">+D497-D498</f>
        <v>0</v>
      </c>
      <c r="E499" s="315">
        <f t="shared" si="243"/>
        <v>0</v>
      </c>
      <c r="F499" s="315">
        <f t="shared" si="243"/>
        <v>0</v>
      </c>
      <c r="G499" s="315">
        <f t="shared" si="243"/>
        <v>0</v>
      </c>
      <c r="H499" s="315">
        <f t="shared" si="243"/>
        <v>0</v>
      </c>
      <c r="I499" s="315">
        <f t="shared" si="243"/>
        <v>0</v>
      </c>
      <c r="J499" s="315">
        <f t="shared" si="243"/>
        <v>0</v>
      </c>
      <c r="K499" s="315">
        <f t="shared" si="243"/>
        <v>0</v>
      </c>
      <c r="L499" s="315">
        <f t="shared" si="243"/>
        <v>0</v>
      </c>
      <c r="M499" s="316">
        <f t="shared" si="243"/>
        <v>0</v>
      </c>
    </row>
    <row r="500" spans="1:13" s="13" customFormat="1" ht="10.5">
      <c r="A500" s="300" t="s">
        <v>316</v>
      </c>
      <c r="B500" s="301"/>
      <c r="C500" s="439">
        <f>SUM(D500:M500)</f>
        <v>0</v>
      </c>
      <c r="D500" s="436"/>
      <c r="E500" s="436"/>
      <c r="F500" s="436"/>
      <c r="G500" s="436"/>
      <c r="H500" s="436"/>
      <c r="I500" s="436"/>
      <c r="J500" s="436"/>
      <c r="K500" s="436"/>
      <c r="L500" s="436"/>
      <c r="M500" s="437"/>
    </row>
    <row r="501" spans="1:13" s="13" customFormat="1" ht="10.5">
      <c r="A501" s="302" t="s">
        <v>317</v>
      </c>
      <c r="B501" s="301"/>
      <c r="C501" s="314"/>
      <c r="D501" s="317" t="str">
        <f t="shared" ref="D501:M501" si="244">IF(ISERROR(+D497/D500),"",+D497/D500)</f>
        <v/>
      </c>
      <c r="E501" s="317" t="str">
        <f t="shared" si="244"/>
        <v/>
      </c>
      <c r="F501" s="317" t="str">
        <f t="shared" si="244"/>
        <v/>
      </c>
      <c r="G501" s="317" t="str">
        <f t="shared" si="244"/>
        <v/>
      </c>
      <c r="H501" s="317" t="str">
        <f t="shared" si="244"/>
        <v/>
      </c>
      <c r="I501" s="317" t="str">
        <f t="shared" si="244"/>
        <v/>
      </c>
      <c r="J501" s="317" t="str">
        <f t="shared" si="244"/>
        <v/>
      </c>
      <c r="K501" s="317" t="str">
        <f t="shared" si="244"/>
        <v/>
      </c>
      <c r="L501" s="317" t="str">
        <f t="shared" si="244"/>
        <v/>
      </c>
      <c r="M501" s="318" t="str">
        <f t="shared" si="244"/>
        <v/>
      </c>
    </row>
    <row r="502" spans="1:13" s="13" customFormat="1" ht="10.5">
      <c r="A502" s="302" t="s">
        <v>318</v>
      </c>
      <c r="B502" s="301"/>
      <c r="C502" s="439">
        <f>SUM(D502:M502)</f>
        <v>0</v>
      </c>
      <c r="D502" s="436"/>
      <c r="E502" s="436"/>
      <c r="F502" s="436"/>
      <c r="G502" s="436"/>
      <c r="H502" s="436"/>
      <c r="I502" s="436"/>
      <c r="J502" s="436"/>
      <c r="K502" s="436"/>
      <c r="L502" s="436"/>
      <c r="M502" s="437"/>
    </row>
    <row r="503" spans="1:13" s="13" customFormat="1" ht="10.5">
      <c r="A503" s="302" t="s">
        <v>319</v>
      </c>
      <c r="B503" s="301"/>
      <c r="C503" s="314"/>
      <c r="D503" s="317" t="str">
        <f t="shared" ref="D503:M503" si="245">IF(ISERROR(+D497/D502),"",+D497/D502)</f>
        <v/>
      </c>
      <c r="E503" s="317" t="str">
        <f t="shared" si="245"/>
        <v/>
      </c>
      <c r="F503" s="317" t="str">
        <f t="shared" si="245"/>
        <v/>
      </c>
      <c r="G503" s="317" t="str">
        <f t="shared" si="245"/>
        <v/>
      </c>
      <c r="H503" s="317" t="str">
        <f t="shared" si="245"/>
        <v/>
      </c>
      <c r="I503" s="317" t="str">
        <f t="shared" si="245"/>
        <v/>
      </c>
      <c r="J503" s="317" t="str">
        <f t="shared" si="245"/>
        <v/>
      </c>
      <c r="K503" s="317" t="str">
        <f t="shared" si="245"/>
        <v/>
      </c>
      <c r="L503" s="317" t="str">
        <f t="shared" si="245"/>
        <v/>
      </c>
      <c r="M503" s="318" t="str">
        <f t="shared" si="245"/>
        <v/>
      </c>
    </row>
    <row r="504" spans="1:13" s="13" customFormat="1" ht="10.5">
      <c r="A504" s="302"/>
      <c r="B504" s="301"/>
      <c r="C504" s="314"/>
      <c r="D504" s="143"/>
      <c r="E504" s="143"/>
      <c r="F504" s="143"/>
      <c r="G504" s="143"/>
      <c r="H504" s="143"/>
      <c r="I504" s="143"/>
      <c r="J504" s="143"/>
      <c r="K504" s="143"/>
      <c r="L504" s="143"/>
      <c r="M504" s="144"/>
    </row>
    <row r="505" spans="1:13" s="13" customFormat="1" ht="10.5">
      <c r="A505" s="302" t="s">
        <v>320</v>
      </c>
      <c r="B505" s="301"/>
      <c r="C505" s="439">
        <f>SUM(D505:M505)</f>
        <v>0</v>
      </c>
      <c r="D505" s="436"/>
      <c r="E505" s="436"/>
      <c r="F505" s="436"/>
      <c r="G505" s="436"/>
      <c r="H505" s="436"/>
      <c r="I505" s="436"/>
      <c r="J505" s="436"/>
      <c r="K505" s="436"/>
      <c r="L505" s="436"/>
      <c r="M505" s="437"/>
    </row>
    <row r="506" spans="1:13" s="13" customFormat="1" ht="10.5">
      <c r="A506" s="302" t="s">
        <v>321</v>
      </c>
      <c r="B506" s="301"/>
      <c r="C506" s="439">
        <f>SUM(D506:M506)</f>
        <v>0</v>
      </c>
      <c r="D506" s="436"/>
      <c r="E506" s="436"/>
      <c r="F506" s="436"/>
      <c r="G506" s="436"/>
      <c r="H506" s="436"/>
      <c r="I506" s="436"/>
      <c r="J506" s="436"/>
      <c r="K506" s="436"/>
      <c r="L506" s="436"/>
      <c r="M506" s="437"/>
    </row>
    <row r="507" spans="1:13" s="13" customFormat="1" ht="10.5">
      <c r="A507" s="302" t="s">
        <v>322</v>
      </c>
      <c r="B507" s="301"/>
      <c r="C507" s="439">
        <f>SUM(D507:M507)</f>
        <v>0</v>
      </c>
      <c r="D507" s="436"/>
      <c r="E507" s="436"/>
      <c r="F507" s="436"/>
      <c r="G507" s="436"/>
      <c r="H507" s="436"/>
      <c r="I507" s="436"/>
      <c r="J507" s="436"/>
      <c r="K507" s="436"/>
      <c r="L507" s="436"/>
      <c r="M507" s="437"/>
    </row>
    <row r="508" spans="1:13" s="13" customFormat="1" ht="10.5">
      <c r="A508" s="302" t="s">
        <v>323</v>
      </c>
      <c r="B508" s="301"/>
      <c r="C508" s="439">
        <f t="shared" ref="C508:M508" si="246">SUM(C505:C507)</f>
        <v>0</v>
      </c>
      <c r="D508" s="560">
        <f t="shared" si="246"/>
        <v>0</v>
      </c>
      <c r="E508" s="560">
        <f t="shared" si="246"/>
        <v>0</v>
      </c>
      <c r="F508" s="560">
        <f t="shared" si="246"/>
        <v>0</v>
      </c>
      <c r="G508" s="560">
        <f t="shared" si="246"/>
        <v>0</v>
      </c>
      <c r="H508" s="560">
        <f t="shared" si="246"/>
        <v>0</v>
      </c>
      <c r="I508" s="560">
        <f t="shared" si="246"/>
        <v>0</v>
      </c>
      <c r="J508" s="560">
        <f t="shared" si="246"/>
        <v>0</v>
      </c>
      <c r="K508" s="560">
        <f t="shared" si="246"/>
        <v>0</v>
      </c>
      <c r="L508" s="561">
        <f t="shared" si="246"/>
        <v>0</v>
      </c>
      <c r="M508" s="562">
        <f t="shared" si="246"/>
        <v>0</v>
      </c>
    </row>
    <row r="509" spans="1:13" s="13" customFormat="1" ht="10.5">
      <c r="A509" s="302" t="s">
        <v>324</v>
      </c>
      <c r="B509" s="301"/>
      <c r="C509" s="305" t="str">
        <f>IF(ISERROR(+C508/C502),"", +C508/C502)</f>
        <v/>
      </c>
      <c r="D509" s="319" t="str">
        <f t="shared" ref="D509:M509" si="247">IF(ISERROR(+D508/D502),"", +D508/D502)</f>
        <v/>
      </c>
      <c r="E509" s="319" t="str">
        <f t="shared" si="247"/>
        <v/>
      </c>
      <c r="F509" s="319" t="str">
        <f t="shared" si="247"/>
        <v/>
      </c>
      <c r="G509" s="319" t="str">
        <f t="shared" si="247"/>
        <v/>
      </c>
      <c r="H509" s="319" t="str">
        <f t="shared" si="247"/>
        <v/>
      </c>
      <c r="I509" s="319" t="str">
        <f t="shared" si="247"/>
        <v/>
      </c>
      <c r="J509" s="319" t="str">
        <f t="shared" si="247"/>
        <v/>
      </c>
      <c r="K509" s="319" t="str">
        <f t="shared" si="247"/>
        <v/>
      </c>
      <c r="L509" s="319" t="str">
        <f t="shared" si="247"/>
        <v/>
      </c>
      <c r="M509" s="320" t="str">
        <f t="shared" si="247"/>
        <v/>
      </c>
    </row>
    <row r="510" spans="1:13" s="13" customFormat="1" ht="10.5">
      <c r="A510" s="302" t="s">
        <v>325</v>
      </c>
      <c r="B510" s="301"/>
      <c r="C510" s="306">
        <f>SUM(D510:M510)</f>
        <v>0</v>
      </c>
      <c r="D510" s="317" t="str">
        <f t="shared" ref="D510:M510" si="248">IF(ISERROR(+D505*D503*0.5),"",ROUND((+D505*D503*0.5),2))</f>
        <v/>
      </c>
      <c r="E510" s="317" t="str">
        <f t="shared" si="248"/>
        <v/>
      </c>
      <c r="F510" s="317" t="str">
        <f t="shared" si="248"/>
        <v/>
      </c>
      <c r="G510" s="317" t="str">
        <f t="shared" si="248"/>
        <v/>
      </c>
      <c r="H510" s="317" t="str">
        <f t="shared" si="248"/>
        <v/>
      </c>
      <c r="I510" s="317" t="str">
        <f t="shared" si="248"/>
        <v/>
      </c>
      <c r="J510" s="317" t="str">
        <f t="shared" si="248"/>
        <v/>
      </c>
      <c r="K510" s="317" t="str">
        <f t="shared" si="248"/>
        <v/>
      </c>
      <c r="L510" s="317" t="str">
        <f t="shared" si="248"/>
        <v/>
      </c>
      <c r="M510" s="318" t="str">
        <f t="shared" si="248"/>
        <v/>
      </c>
    </row>
    <row r="511" spans="1:13" s="13" customFormat="1" ht="10.5">
      <c r="A511" s="302" t="s">
        <v>326</v>
      </c>
      <c r="B511" s="301"/>
      <c r="C511" s="306">
        <f>SUM(D511:M511)</f>
        <v>0</v>
      </c>
      <c r="D511" s="317" t="str">
        <f>IF(ISERROR(+D506*D503*0.65),"",ROUND((+D506*D503*0.65),2))</f>
        <v/>
      </c>
      <c r="E511" s="317" t="str">
        <f t="shared" ref="E511:M511" si="249">IF(ISERROR(+E506*E503*0.65),"",ROUND((+E506*E503*0.65),2))</f>
        <v/>
      </c>
      <c r="F511" s="317" t="str">
        <f t="shared" si="249"/>
        <v/>
      </c>
      <c r="G511" s="317" t="str">
        <f t="shared" si="249"/>
        <v/>
      </c>
      <c r="H511" s="317" t="str">
        <f t="shared" si="249"/>
        <v/>
      </c>
      <c r="I511" s="317" t="str">
        <f t="shared" si="249"/>
        <v/>
      </c>
      <c r="J511" s="317" t="str">
        <f t="shared" si="249"/>
        <v/>
      </c>
      <c r="K511" s="317" t="str">
        <f t="shared" si="249"/>
        <v/>
      </c>
      <c r="L511" s="317" t="str">
        <f t="shared" si="249"/>
        <v/>
      </c>
      <c r="M511" s="318" t="str">
        <f t="shared" si="249"/>
        <v/>
      </c>
    </row>
    <row r="512" spans="1:13" s="13" customFormat="1" ht="10.5">
      <c r="A512" s="302" t="s">
        <v>327</v>
      </c>
      <c r="B512" s="307"/>
      <c r="C512" s="559">
        <f>SUM(D512:M512)</f>
        <v>0</v>
      </c>
      <c r="D512" s="564" t="str">
        <f t="shared" ref="D512:M512" si="250">IF(ISERROR(+D507*D503*0.9),"",ROUND((+D507*D503*0.9),2))</f>
        <v/>
      </c>
      <c r="E512" s="564" t="str">
        <f t="shared" si="250"/>
        <v/>
      </c>
      <c r="F512" s="564" t="str">
        <f t="shared" si="250"/>
        <v/>
      </c>
      <c r="G512" s="564" t="str">
        <f t="shared" si="250"/>
        <v/>
      </c>
      <c r="H512" s="564" t="str">
        <f t="shared" si="250"/>
        <v/>
      </c>
      <c r="I512" s="564" t="str">
        <f t="shared" si="250"/>
        <v/>
      </c>
      <c r="J512" s="564" t="str">
        <f t="shared" si="250"/>
        <v/>
      </c>
      <c r="K512" s="564" t="str">
        <f t="shared" si="250"/>
        <v/>
      </c>
      <c r="L512" s="564" t="str">
        <f t="shared" si="250"/>
        <v/>
      </c>
      <c r="M512" s="564" t="str">
        <f t="shared" si="250"/>
        <v/>
      </c>
    </row>
    <row r="513" spans="1:13" s="15" customFormat="1" ht="13" thickBot="1">
      <c r="A513" s="308" t="s">
        <v>328</v>
      </c>
      <c r="B513" s="309"/>
      <c r="C513" s="565">
        <f>SUM(C510:C512)</f>
        <v>0</v>
      </c>
      <c r="D513" s="567">
        <f t="shared" ref="D513:M513" si="251">SUM(D510:D512)</f>
        <v>0</v>
      </c>
      <c r="E513" s="567">
        <f t="shared" si="251"/>
        <v>0</v>
      </c>
      <c r="F513" s="567">
        <f t="shared" si="251"/>
        <v>0</v>
      </c>
      <c r="G513" s="567">
        <f t="shared" si="251"/>
        <v>0</v>
      </c>
      <c r="H513" s="567">
        <f t="shared" si="251"/>
        <v>0</v>
      </c>
      <c r="I513" s="567">
        <f t="shared" si="251"/>
        <v>0</v>
      </c>
      <c r="J513" s="567">
        <f t="shared" si="251"/>
        <v>0</v>
      </c>
      <c r="K513" s="567">
        <f t="shared" si="251"/>
        <v>0</v>
      </c>
      <c r="L513" s="567">
        <f t="shared" si="251"/>
        <v>0</v>
      </c>
      <c r="M513" s="568">
        <f t="shared" si="251"/>
        <v>0</v>
      </c>
    </row>
    <row r="514" spans="1:13" s="15" customFormat="1" ht="13" thickTop="1">
      <c r="A514" s="290" t="s">
        <v>311</v>
      </c>
      <c r="B514" s="543" t="str">
        <f>'Budget Summ Amt'!AG8</f>
        <v xml:space="preserve">PROGRAM NAME </v>
      </c>
      <c r="C514" s="310"/>
      <c r="D514" s="277"/>
      <c r="E514" s="292" t="s">
        <v>312</v>
      </c>
      <c r="F514" s="293"/>
      <c r="G514" s="544" t="str">
        <f>'Budget Summ Amt'!AG9</f>
        <v>FUNDING SOURCE 29</v>
      </c>
      <c r="H514" s="277"/>
      <c r="I514" s="277"/>
      <c r="J514" s="277"/>
      <c r="K514" s="277"/>
      <c r="L514" s="277"/>
      <c r="M514" s="280"/>
    </row>
    <row r="515" spans="1:13" s="15" customFormat="1">
      <c r="A515" s="295" t="s">
        <v>313</v>
      </c>
      <c r="B515" s="296"/>
      <c r="C515" s="311">
        <f>SUM(D515:M515)</f>
        <v>0</v>
      </c>
      <c r="D515" s="281"/>
      <c r="E515" s="90"/>
      <c r="F515" s="90"/>
      <c r="G515" s="90"/>
      <c r="H515" s="90"/>
      <c r="I515" s="90"/>
      <c r="J515" s="90"/>
      <c r="K515" s="90"/>
      <c r="L515" s="90"/>
      <c r="M515" s="91"/>
    </row>
    <row r="516" spans="1:13" s="15" customFormat="1">
      <c r="A516" s="295" t="s">
        <v>314</v>
      </c>
      <c r="B516" s="296"/>
      <c r="C516" s="312">
        <f>SUM(D516:M516)</f>
        <v>0</v>
      </c>
      <c r="D516" s="282"/>
      <c r="E516" s="88"/>
      <c r="F516" s="88"/>
      <c r="G516" s="88"/>
      <c r="H516" s="88"/>
      <c r="I516" s="88"/>
      <c r="J516" s="88"/>
      <c r="K516" s="88"/>
      <c r="L516" s="88"/>
      <c r="M516" s="89"/>
    </row>
    <row r="517" spans="1:13" s="15" customFormat="1">
      <c r="A517" s="295" t="s">
        <v>315</v>
      </c>
      <c r="B517" s="296"/>
      <c r="C517" s="313">
        <f>+C515-C516</f>
        <v>0</v>
      </c>
      <c r="D517" s="315">
        <f t="shared" ref="D517:M517" si="252">+D515-D516</f>
        <v>0</v>
      </c>
      <c r="E517" s="315">
        <f t="shared" si="252"/>
        <v>0</v>
      </c>
      <c r="F517" s="315">
        <f t="shared" si="252"/>
        <v>0</v>
      </c>
      <c r="G517" s="315">
        <f t="shared" si="252"/>
        <v>0</v>
      </c>
      <c r="H517" s="315">
        <f t="shared" si="252"/>
        <v>0</v>
      </c>
      <c r="I517" s="315">
        <f t="shared" si="252"/>
        <v>0</v>
      </c>
      <c r="J517" s="315">
        <f t="shared" si="252"/>
        <v>0</v>
      </c>
      <c r="K517" s="315">
        <f t="shared" si="252"/>
        <v>0</v>
      </c>
      <c r="L517" s="315">
        <f t="shared" si="252"/>
        <v>0</v>
      </c>
      <c r="M517" s="316">
        <f t="shared" si="252"/>
        <v>0</v>
      </c>
    </row>
    <row r="518" spans="1:13" s="13" customFormat="1" ht="10.5">
      <c r="A518" s="300" t="s">
        <v>316</v>
      </c>
      <c r="B518" s="301"/>
      <c r="C518" s="439">
        <f>SUM(D518:M518)</f>
        <v>0</v>
      </c>
      <c r="D518" s="436"/>
      <c r="E518" s="436"/>
      <c r="F518" s="436"/>
      <c r="G518" s="436"/>
      <c r="H518" s="436"/>
      <c r="I518" s="436"/>
      <c r="J518" s="436"/>
      <c r="K518" s="436"/>
      <c r="L518" s="436"/>
      <c r="M518" s="437"/>
    </row>
    <row r="519" spans="1:13" s="13" customFormat="1" ht="10.5">
      <c r="A519" s="302" t="s">
        <v>317</v>
      </c>
      <c r="B519" s="301"/>
      <c r="C519" s="314"/>
      <c r="D519" s="317" t="str">
        <f t="shared" ref="D519:M519" si="253">IF(ISERROR(+D515/D518),"",+D515/D518)</f>
        <v/>
      </c>
      <c r="E519" s="317" t="str">
        <f t="shared" si="253"/>
        <v/>
      </c>
      <c r="F519" s="317" t="str">
        <f t="shared" si="253"/>
        <v/>
      </c>
      <c r="G519" s="317" t="str">
        <f t="shared" si="253"/>
        <v/>
      </c>
      <c r="H519" s="317" t="str">
        <f t="shared" si="253"/>
        <v/>
      </c>
      <c r="I519" s="317" t="str">
        <f t="shared" si="253"/>
        <v/>
      </c>
      <c r="J519" s="317" t="str">
        <f t="shared" si="253"/>
        <v/>
      </c>
      <c r="K519" s="317" t="str">
        <f t="shared" si="253"/>
        <v/>
      </c>
      <c r="L519" s="317" t="str">
        <f t="shared" si="253"/>
        <v/>
      </c>
      <c r="M519" s="318" t="str">
        <f t="shared" si="253"/>
        <v/>
      </c>
    </row>
    <row r="520" spans="1:13" s="13" customFormat="1" ht="10.5">
      <c r="A520" s="302" t="s">
        <v>318</v>
      </c>
      <c r="B520" s="301"/>
      <c r="C520" s="439">
        <f>SUM(D520:M520)</f>
        <v>0</v>
      </c>
      <c r="D520" s="436"/>
      <c r="E520" s="436"/>
      <c r="F520" s="436"/>
      <c r="G520" s="436"/>
      <c r="H520" s="436"/>
      <c r="I520" s="436"/>
      <c r="J520" s="436"/>
      <c r="K520" s="436"/>
      <c r="L520" s="436"/>
      <c r="M520" s="437"/>
    </row>
    <row r="521" spans="1:13" s="13" customFormat="1" ht="10.5">
      <c r="A521" s="302" t="s">
        <v>319</v>
      </c>
      <c r="B521" s="301"/>
      <c r="C521" s="314"/>
      <c r="D521" s="317" t="str">
        <f t="shared" ref="D521:M521" si="254">IF(ISERROR(+D515/D520),"",+D515/D520)</f>
        <v/>
      </c>
      <c r="E521" s="317" t="str">
        <f t="shared" si="254"/>
        <v/>
      </c>
      <c r="F521" s="317" t="str">
        <f t="shared" si="254"/>
        <v/>
      </c>
      <c r="G521" s="317" t="str">
        <f t="shared" si="254"/>
        <v/>
      </c>
      <c r="H521" s="317" t="str">
        <f t="shared" si="254"/>
        <v/>
      </c>
      <c r="I521" s="317" t="str">
        <f t="shared" si="254"/>
        <v/>
      </c>
      <c r="J521" s="317" t="str">
        <f t="shared" si="254"/>
        <v/>
      </c>
      <c r="K521" s="317" t="str">
        <f t="shared" si="254"/>
        <v/>
      </c>
      <c r="L521" s="317" t="str">
        <f t="shared" si="254"/>
        <v/>
      </c>
      <c r="M521" s="318" t="str">
        <f t="shared" si="254"/>
        <v/>
      </c>
    </row>
    <row r="522" spans="1:13" s="13" customFormat="1" ht="10.5">
      <c r="A522" s="302"/>
      <c r="B522" s="301"/>
      <c r="C522" s="314"/>
      <c r="D522" s="143"/>
      <c r="E522" s="143"/>
      <c r="F522" s="143"/>
      <c r="G522" s="143"/>
      <c r="H522" s="143"/>
      <c r="I522" s="143"/>
      <c r="J522" s="143"/>
      <c r="K522" s="143"/>
      <c r="L522" s="143"/>
      <c r="M522" s="144"/>
    </row>
    <row r="523" spans="1:13" s="13" customFormat="1" ht="10.5">
      <c r="A523" s="302" t="s">
        <v>320</v>
      </c>
      <c r="B523" s="301"/>
      <c r="C523" s="439">
        <f>SUM(D523:M523)</f>
        <v>0</v>
      </c>
      <c r="D523" s="436"/>
      <c r="E523" s="436"/>
      <c r="F523" s="436"/>
      <c r="G523" s="436"/>
      <c r="H523" s="436"/>
      <c r="I523" s="436"/>
      <c r="J523" s="436"/>
      <c r="K523" s="436"/>
      <c r="L523" s="436"/>
      <c r="M523" s="437"/>
    </row>
    <row r="524" spans="1:13" s="13" customFormat="1" ht="10.5">
      <c r="A524" s="302" t="s">
        <v>321</v>
      </c>
      <c r="B524" s="301"/>
      <c r="C524" s="439">
        <f>SUM(D524:M524)</f>
        <v>0</v>
      </c>
      <c r="D524" s="436"/>
      <c r="E524" s="436"/>
      <c r="F524" s="436"/>
      <c r="G524" s="436"/>
      <c r="H524" s="436"/>
      <c r="I524" s="436"/>
      <c r="J524" s="436"/>
      <c r="K524" s="436"/>
      <c r="L524" s="436"/>
      <c r="M524" s="437"/>
    </row>
    <row r="525" spans="1:13" s="13" customFormat="1" ht="10.5">
      <c r="A525" s="302" t="s">
        <v>322</v>
      </c>
      <c r="B525" s="301"/>
      <c r="C525" s="439">
        <f>SUM(D525:M525)</f>
        <v>0</v>
      </c>
      <c r="D525" s="436"/>
      <c r="E525" s="436"/>
      <c r="F525" s="436"/>
      <c r="G525" s="436"/>
      <c r="H525" s="436"/>
      <c r="I525" s="436"/>
      <c r="J525" s="436"/>
      <c r="K525" s="436"/>
      <c r="L525" s="436"/>
      <c r="M525" s="437"/>
    </row>
    <row r="526" spans="1:13" s="13" customFormat="1" ht="10.5">
      <c r="A526" s="302" t="s">
        <v>323</v>
      </c>
      <c r="B526" s="301"/>
      <c r="C526" s="439">
        <f t="shared" ref="C526:M526" si="255">SUM(C523:C525)</f>
        <v>0</v>
      </c>
      <c r="D526" s="560">
        <f t="shared" si="255"/>
        <v>0</v>
      </c>
      <c r="E526" s="560">
        <f t="shared" si="255"/>
        <v>0</v>
      </c>
      <c r="F526" s="560">
        <f t="shared" si="255"/>
        <v>0</v>
      </c>
      <c r="G526" s="560">
        <f t="shared" si="255"/>
        <v>0</v>
      </c>
      <c r="H526" s="560">
        <f t="shared" si="255"/>
        <v>0</v>
      </c>
      <c r="I526" s="560">
        <f t="shared" si="255"/>
        <v>0</v>
      </c>
      <c r="J526" s="560">
        <f t="shared" si="255"/>
        <v>0</v>
      </c>
      <c r="K526" s="560">
        <f t="shared" si="255"/>
        <v>0</v>
      </c>
      <c r="L526" s="561">
        <f t="shared" si="255"/>
        <v>0</v>
      </c>
      <c r="M526" s="562">
        <f t="shared" si="255"/>
        <v>0</v>
      </c>
    </row>
    <row r="527" spans="1:13" s="13" customFormat="1" ht="10.5">
      <c r="A527" s="302" t="s">
        <v>324</v>
      </c>
      <c r="B527" s="301"/>
      <c r="C527" s="305" t="str">
        <f>IF(ISERROR(+C526/C520),"", +C526/C520)</f>
        <v/>
      </c>
      <c r="D527" s="319" t="str">
        <f t="shared" ref="D527:M527" si="256">IF(ISERROR(+D526/D520),"", +D526/D520)</f>
        <v/>
      </c>
      <c r="E527" s="319" t="str">
        <f t="shared" si="256"/>
        <v/>
      </c>
      <c r="F527" s="319" t="str">
        <f t="shared" si="256"/>
        <v/>
      </c>
      <c r="G527" s="319" t="str">
        <f t="shared" si="256"/>
        <v/>
      </c>
      <c r="H527" s="319" t="str">
        <f t="shared" si="256"/>
        <v/>
      </c>
      <c r="I527" s="319" t="str">
        <f t="shared" si="256"/>
        <v/>
      </c>
      <c r="J527" s="319" t="str">
        <f t="shared" si="256"/>
        <v/>
      </c>
      <c r="K527" s="319" t="str">
        <f t="shared" si="256"/>
        <v/>
      </c>
      <c r="L527" s="319" t="str">
        <f t="shared" si="256"/>
        <v/>
      </c>
      <c r="M527" s="320" t="str">
        <f t="shared" si="256"/>
        <v/>
      </c>
    </row>
    <row r="528" spans="1:13" s="13" customFormat="1" ht="10.5">
      <c r="A528" s="302" t="s">
        <v>325</v>
      </c>
      <c r="B528" s="301"/>
      <c r="C528" s="306">
        <f>SUM(D528:M528)</f>
        <v>0</v>
      </c>
      <c r="D528" s="317" t="str">
        <f t="shared" ref="D528:M528" si="257">IF(ISERROR(+D523*D521*0.5),"",ROUND((+D523*D521*0.5),2))</f>
        <v/>
      </c>
      <c r="E528" s="317" t="str">
        <f t="shared" si="257"/>
        <v/>
      </c>
      <c r="F528" s="317" t="str">
        <f t="shared" si="257"/>
        <v/>
      </c>
      <c r="G528" s="317" t="str">
        <f t="shared" si="257"/>
        <v/>
      </c>
      <c r="H528" s="317" t="str">
        <f t="shared" si="257"/>
        <v/>
      </c>
      <c r="I528" s="317" t="str">
        <f t="shared" si="257"/>
        <v/>
      </c>
      <c r="J528" s="317" t="str">
        <f t="shared" si="257"/>
        <v/>
      </c>
      <c r="K528" s="317" t="str">
        <f t="shared" si="257"/>
        <v/>
      </c>
      <c r="L528" s="317" t="str">
        <f t="shared" si="257"/>
        <v/>
      </c>
      <c r="M528" s="318" t="str">
        <f t="shared" si="257"/>
        <v/>
      </c>
    </row>
    <row r="529" spans="1:13" s="13" customFormat="1" ht="10.5">
      <c r="A529" s="302" t="s">
        <v>326</v>
      </c>
      <c r="B529" s="301"/>
      <c r="C529" s="306">
        <f>SUM(D529:M529)</f>
        <v>0</v>
      </c>
      <c r="D529" s="317" t="str">
        <f>IF(ISERROR(+D524*D521*0.65),"",ROUND((+D524*D521*0.65),2))</f>
        <v/>
      </c>
      <c r="E529" s="317" t="str">
        <f t="shared" ref="E529:M529" si="258">IF(ISERROR(+E524*E521*0.65),"",ROUND((+E524*E521*0.65),2))</f>
        <v/>
      </c>
      <c r="F529" s="317" t="str">
        <f t="shared" si="258"/>
        <v/>
      </c>
      <c r="G529" s="317" t="str">
        <f t="shared" si="258"/>
        <v/>
      </c>
      <c r="H529" s="317" t="str">
        <f t="shared" si="258"/>
        <v/>
      </c>
      <c r="I529" s="317" t="str">
        <f t="shared" si="258"/>
        <v/>
      </c>
      <c r="J529" s="317" t="str">
        <f t="shared" si="258"/>
        <v/>
      </c>
      <c r="K529" s="317" t="str">
        <f t="shared" si="258"/>
        <v/>
      </c>
      <c r="L529" s="317" t="str">
        <f t="shared" si="258"/>
        <v/>
      </c>
      <c r="M529" s="318" t="str">
        <f t="shared" si="258"/>
        <v/>
      </c>
    </row>
    <row r="530" spans="1:13" s="13" customFormat="1" ht="10.5">
      <c r="A530" s="302" t="s">
        <v>327</v>
      </c>
      <c r="B530" s="307"/>
      <c r="C530" s="559">
        <f>SUM(D530:M530)</f>
        <v>0</v>
      </c>
      <c r="D530" s="564" t="str">
        <f t="shared" ref="D530:M530" si="259">IF(ISERROR(+D525*D521*0.9),"",ROUND((+D525*D521*0.9),2))</f>
        <v/>
      </c>
      <c r="E530" s="564" t="str">
        <f t="shared" si="259"/>
        <v/>
      </c>
      <c r="F530" s="564" t="str">
        <f t="shared" si="259"/>
        <v/>
      </c>
      <c r="G530" s="564" t="str">
        <f t="shared" si="259"/>
        <v/>
      </c>
      <c r="H530" s="564" t="str">
        <f t="shared" si="259"/>
        <v/>
      </c>
      <c r="I530" s="564" t="str">
        <f t="shared" si="259"/>
        <v/>
      </c>
      <c r="J530" s="564" t="str">
        <f t="shared" si="259"/>
        <v/>
      </c>
      <c r="K530" s="564" t="str">
        <f t="shared" si="259"/>
        <v/>
      </c>
      <c r="L530" s="564" t="str">
        <f t="shared" si="259"/>
        <v/>
      </c>
      <c r="M530" s="564" t="str">
        <f t="shared" si="259"/>
        <v/>
      </c>
    </row>
    <row r="531" spans="1:13" s="15" customFormat="1" ht="13" thickBot="1">
      <c r="A531" s="308" t="s">
        <v>328</v>
      </c>
      <c r="B531" s="309"/>
      <c r="C531" s="565">
        <f>SUM(C528:C530)</f>
        <v>0</v>
      </c>
      <c r="D531" s="567">
        <f t="shared" ref="D531:M531" si="260">SUM(D528:D530)</f>
        <v>0</v>
      </c>
      <c r="E531" s="567">
        <f t="shared" si="260"/>
        <v>0</v>
      </c>
      <c r="F531" s="567">
        <f t="shared" si="260"/>
        <v>0</v>
      </c>
      <c r="G531" s="567">
        <f t="shared" si="260"/>
        <v>0</v>
      </c>
      <c r="H531" s="567">
        <f t="shared" si="260"/>
        <v>0</v>
      </c>
      <c r="I531" s="567">
        <f t="shared" si="260"/>
        <v>0</v>
      </c>
      <c r="J531" s="567">
        <f t="shared" si="260"/>
        <v>0</v>
      </c>
      <c r="K531" s="567">
        <f t="shared" si="260"/>
        <v>0</v>
      </c>
      <c r="L531" s="567">
        <f t="shared" si="260"/>
        <v>0</v>
      </c>
      <c r="M531" s="568">
        <f t="shared" si="260"/>
        <v>0</v>
      </c>
    </row>
    <row r="532" spans="1:13" ht="13" thickTop="1">
      <c r="A532" s="290" t="s">
        <v>311</v>
      </c>
      <c r="B532" s="543" t="str">
        <f>'Budget Summ Amt'!AH8</f>
        <v xml:space="preserve">PROGRAM NAME </v>
      </c>
      <c r="C532" s="310"/>
      <c r="D532" s="277"/>
      <c r="E532" s="292" t="s">
        <v>312</v>
      </c>
      <c r="F532" s="293"/>
      <c r="G532" s="544" t="str">
        <f>'Budget Summ Amt'!AH9</f>
        <v>FUNDING SOURCE 30</v>
      </c>
      <c r="H532" s="277"/>
      <c r="I532" s="277"/>
      <c r="J532" s="277"/>
      <c r="K532" s="277"/>
      <c r="L532" s="277"/>
      <c r="M532" s="280"/>
    </row>
    <row r="533" spans="1:13" s="15" customFormat="1" ht="13.5" customHeight="1">
      <c r="A533" s="295" t="s">
        <v>313</v>
      </c>
      <c r="B533" s="296"/>
      <c r="C533" s="311">
        <f>SUM(D533:M533)</f>
        <v>0</v>
      </c>
      <c r="D533" s="281"/>
      <c r="E533" s="90"/>
      <c r="F533" s="90"/>
      <c r="G533" s="90"/>
      <c r="H533" s="90"/>
      <c r="I533" s="90"/>
      <c r="J533" s="90"/>
      <c r="K533" s="90"/>
      <c r="L533" s="90"/>
      <c r="M533" s="91"/>
    </row>
    <row r="534" spans="1:13" s="15" customFormat="1">
      <c r="A534" s="295" t="s">
        <v>314</v>
      </c>
      <c r="B534" s="296"/>
      <c r="C534" s="312">
        <f>SUM(D534:M534)</f>
        <v>0</v>
      </c>
      <c r="D534" s="282"/>
      <c r="E534" s="88"/>
      <c r="F534" s="88"/>
      <c r="G534" s="88"/>
      <c r="H534" s="88"/>
      <c r="I534" s="88"/>
      <c r="J534" s="88"/>
      <c r="K534" s="88"/>
      <c r="L534" s="88"/>
      <c r="M534" s="89"/>
    </row>
    <row r="535" spans="1:13" s="15" customFormat="1">
      <c r="A535" s="295" t="s">
        <v>315</v>
      </c>
      <c r="B535" s="296"/>
      <c r="C535" s="313">
        <f>+C533-C534</f>
        <v>0</v>
      </c>
      <c r="D535" s="315">
        <f t="shared" ref="D535:M535" si="261">+D533-D534</f>
        <v>0</v>
      </c>
      <c r="E535" s="315">
        <f t="shared" si="261"/>
        <v>0</v>
      </c>
      <c r="F535" s="315">
        <f t="shared" si="261"/>
        <v>0</v>
      </c>
      <c r="G535" s="315">
        <f t="shared" si="261"/>
        <v>0</v>
      </c>
      <c r="H535" s="315">
        <f t="shared" si="261"/>
        <v>0</v>
      </c>
      <c r="I535" s="315">
        <f t="shared" si="261"/>
        <v>0</v>
      </c>
      <c r="J535" s="315">
        <f t="shared" si="261"/>
        <v>0</v>
      </c>
      <c r="K535" s="315">
        <f t="shared" si="261"/>
        <v>0</v>
      </c>
      <c r="L535" s="315">
        <f t="shared" si="261"/>
        <v>0</v>
      </c>
      <c r="M535" s="316">
        <f t="shared" si="261"/>
        <v>0</v>
      </c>
    </row>
    <row r="536" spans="1:13" s="13" customFormat="1" ht="10.5">
      <c r="A536" s="300" t="s">
        <v>316</v>
      </c>
      <c r="B536" s="301"/>
      <c r="C536" s="439">
        <f>SUM(D536:M536)</f>
        <v>0</v>
      </c>
      <c r="D536" s="436"/>
      <c r="E536" s="436"/>
      <c r="F536" s="436"/>
      <c r="G536" s="436"/>
      <c r="H536" s="436"/>
      <c r="I536" s="436"/>
      <c r="J536" s="436"/>
      <c r="K536" s="436"/>
      <c r="L536" s="436"/>
      <c r="M536" s="437"/>
    </row>
    <row r="537" spans="1:13" s="13" customFormat="1" ht="10.5">
      <c r="A537" s="302" t="s">
        <v>317</v>
      </c>
      <c r="B537" s="301"/>
      <c r="C537" s="314"/>
      <c r="D537" s="317" t="str">
        <f t="shared" ref="D537:M537" si="262">IF(ISERROR(+D533/D536),"",+D533/D536)</f>
        <v/>
      </c>
      <c r="E537" s="317" t="str">
        <f t="shared" si="262"/>
        <v/>
      </c>
      <c r="F537" s="317" t="str">
        <f t="shared" si="262"/>
        <v/>
      </c>
      <c r="G537" s="317" t="str">
        <f t="shared" si="262"/>
        <v/>
      </c>
      <c r="H537" s="317" t="str">
        <f t="shared" si="262"/>
        <v/>
      </c>
      <c r="I537" s="317" t="str">
        <f t="shared" si="262"/>
        <v/>
      </c>
      <c r="J537" s="317" t="str">
        <f t="shared" si="262"/>
        <v/>
      </c>
      <c r="K537" s="317" t="str">
        <f t="shared" si="262"/>
        <v/>
      </c>
      <c r="L537" s="317" t="str">
        <f t="shared" si="262"/>
        <v/>
      </c>
      <c r="M537" s="318" t="str">
        <f t="shared" si="262"/>
        <v/>
      </c>
    </row>
    <row r="538" spans="1:13" s="13" customFormat="1" ht="10.5">
      <c r="A538" s="302" t="s">
        <v>318</v>
      </c>
      <c r="B538" s="301"/>
      <c r="C538" s="439">
        <f>SUM(D538:M538)</f>
        <v>0</v>
      </c>
      <c r="D538" s="436"/>
      <c r="E538" s="436"/>
      <c r="F538" s="436"/>
      <c r="G538" s="436"/>
      <c r="H538" s="436"/>
      <c r="I538" s="436"/>
      <c r="J538" s="436"/>
      <c r="K538" s="436"/>
      <c r="L538" s="436"/>
      <c r="M538" s="437"/>
    </row>
    <row r="539" spans="1:13" s="13" customFormat="1" ht="10.5">
      <c r="A539" s="302" t="s">
        <v>319</v>
      </c>
      <c r="B539" s="301"/>
      <c r="C539" s="314"/>
      <c r="D539" s="317" t="str">
        <f t="shared" ref="D539:M539" si="263">IF(ISERROR(+D533/D538),"",+D533/D538)</f>
        <v/>
      </c>
      <c r="E539" s="317" t="str">
        <f t="shared" si="263"/>
        <v/>
      </c>
      <c r="F539" s="317" t="str">
        <f t="shared" si="263"/>
        <v/>
      </c>
      <c r="G539" s="317" t="str">
        <f t="shared" si="263"/>
        <v/>
      </c>
      <c r="H539" s="317" t="str">
        <f t="shared" si="263"/>
        <v/>
      </c>
      <c r="I539" s="317" t="str">
        <f t="shared" si="263"/>
        <v/>
      </c>
      <c r="J539" s="317" t="str">
        <f t="shared" si="263"/>
        <v/>
      </c>
      <c r="K539" s="317" t="str">
        <f t="shared" si="263"/>
        <v/>
      </c>
      <c r="L539" s="317" t="str">
        <f t="shared" si="263"/>
        <v/>
      </c>
      <c r="M539" s="318" t="str">
        <f t="shared" si="263"/>
        <v/>
      </c>
    </row>
    <row r="540" spans="1:13" s="13" customFormat="1" ht="10.5">
      <c r="A540" s="302" t="s">
        <v>329</v>
      </c>
      <c r="B540" s="301"/>
      <c r="C540" s="314"/>
      <c r="D540" s="143"/>
      <c r="E540" s="143"/>
      <c r="F540" s="143"/>
      <c r="G540" s="143"/>
      <c r="H540" s="143"/>
      <c r="I540" s="143"/>
      <c r="J540" s="143"/>
      <c r="K540" s="143"/>
      <c r="L540" s="143"/>
      <c r="M540" s="144"/>
    </row>
    <row r="541" spans="1:13" s="13" customFormat="1" ht="10.5">
      <c r="A541" s="302" t="s">
        <v>320</v>
      </c>
      <c r="B541" s="301"/>
      <c r="C541" s="439">
        <f>SUM(D541:M541)</f>
        <v>0</v>
      </c>
      <c r="D541" s="436"/>
      <c r="E541" s="436"/>
      <c r="F541" s="436"/>
      <c r="G541" s="436"/>
      <c r="H541" s="436"/>
      <c r="I541" s="436"/>
      <c r="J541" s="436"/>
      <c r="K541" s="436"/>
      <c r="L541" s="436"/>
      <c r="M541" s="437"/>
    </row>
    <row r="542" spans="1:13" s="13" customFormat="1" ht="10.5">
      <c r="A542" s="302" t="s">
        <v>321</v>
      </c>
      <c r="B542" s="301"/>
      <c r="C542" s="439">
        <f>SUM(D542:M542)</f>
        <v>0</v>
      </c>
      <c r="D542" s="436"/>
      <c r="E542" s="436"/>
      <c r="F542" s="436"/>
      <c r="G542" s="436"/>
      <c r="H542" s="436"/>
      <c r="I542" s="436"/>
      <c r="J542" s="436"/>
      <c r="K542" s="436"/>
      <c r="L542" s="436"/>
      <c r="M542" s="437"/>
    </row>
    <row r="543" spans="1:13" s="13" customFormat="1" ht="10.5">
      <c r="A543" s="302" t="s">
        <v>322</v>
      </c>
      <c r="B543" s="301"/>
      <c r="C543" s="439">
        <f>SUM(D543:M543)</f>
        <v>0</v>
      </c>
      <c r="D543" s="436"/>
      <c r="E543" s="436"/>
      <c r="F543" s="436"/>
      <c r="G543" s="436"/>
      <c r="H543" s="436"/>
      <c r="I543" s="436"/>
      <c r="J543" s="436"/>
      <c r="K543" s="436"/>
      <c r="L543" s="436"/>
      <c r="M543" s="437"/>
    </row>
    <row r="544" spans="1:13" s="13" customFormat="1" ht="10.5">
      <c r="A544" s="302" t="s">
        <v>323</v>
      </c>
      <c r="B544" s="301"/>
      <c r="C544" s="439">
        <f t="shared" ref="C544:M544" si="264">SUM(C541:C543)</f>
        <v>0</v>
      </c>
      <c r="D544" s="560">
        <f t="shared" si="264"/>
        <v>0</v>
      </c>
      <c r="E544" s="560">
        <f t="shared" si="264"/>
        <v>0</v>
      </c>
      <c r="F544" s="560">
        <f t="shared" si="264"/>
        <v>0</v>
      </c>
      <c r="G544" s="560">
        <f t="shared" si="264"/>
        <v>0</v>
      </c>
      <c r="H544" s="560">
        <f t="shared" si="264"/>
        <v>0</v>
      </c>
      <c r="I544" s="560">
        <f t="shared" si="264"/>
        <v>0</v>
      </c>
      <c r="J544" s="560">
        <f t="shared" si="264"/>
        <v>0</v>
      </c>
      <c r="K544" s="560">
        <f t="shared" si="264"/>
        <v>0</v>
      </c>
      <c r="L544" s="561">
        <f t="shared" si="264"/>
        <v>0</v>
      </c>
      <c r="M544" s="562">
        <f t="shared" si="264"/>
        <v>0</v>
      </c>
    </row>
    <row r="545" spans="1:13" s="13" customFormat="1" ht="10.5">
      <c r="A545" s="302" t="s">
        <v>324</v>
      </c>
      <c r="B545" s="301"/>
      <c r="C545" s="305" t="str">
        <f>IF(ISERROR(+C544/C538),"", +C544/C538)</f>
        <v/>
      </c>
      <c r="D545" s="319" t="str">
        <f t="shared" ref="D545:M545" si="265">IF(ISERROR(+D544/D538),"", +D544/D538)</f>
        <v/>
      </c>
      <c r="E545" s="319" t="str">
        <f t="shared" si="265"/>
        <v/>
      </c>
      <c r="F545" s="319" t="str">
        <f t="shared" si="265"/>
        <v/>
      </c>
      <c r="G545" s="319" t="str">
        <f t="shared" si="265"/>
        <v/>
      </c>
      <c r="H545" s="319" t="str">
        <f t="shared" si="265"/>
        <v/>
      </c>
      <c r="I545" s="319" t="str">
        <f t="shared" si="265"/>
        <v/>
      </c>
      <c r="J545" s="319" t="str">
        <f t="shared" si="265"/>
        <v/>
      </c>
      <c r="K545" s="319" t="str">
        <f t="shared" si="265"/>
        <v/>
      </c>
      <c r="L545" s="319" t="str">
        <f t="shared" si="265"/>
        <v/>
      </c>
      <c r="M545" s="320" t="str">
        <f t="shared" si="265"/>
        <v/>
      </c>
    </row>
    <row r="546" spans="1:13" s="13" customFormat="1" ht="10.5">
      <c r="A546" s="302" t="s">
        <v>325</v>
      </c>
      <c r="B546" s="301"/>
      <c r="C546" s="306">
        <f>SUM(D546:M546)</f>
        <v>0</v>
      </c>
      <c r="D546" s="317" t="str">
        <f t="shared" ref="D546:M546" si="266">IF(ISERROR(+D541*D539*0.5),"",ROUND((+D541*D539*0.5),2))</f>
        <v/>
      </c>
      <c r="E546" s="317" t="str">
        <f t="shared" si="266"/>
        <v/>
      </c>
      <c r="F546" s="317" t="str">
        <f t="shared" si="266"/>
        <v/>
      </c>
      <c r="G546" s="317" t="str">
        <f t="shared" si="266"/>
        <v/>
      </c>
      <c r="H546" s="317" t="str">
        <f t="shared" si="266"/>
        <v/>
      </c>
      <c r="I546" s="317" t="str">
        <f t="shared" si="266"/>
        <v/>
      </c>
      <c r="J546" s="317" t="str">
        <f t="shared" si="266"/>
        <v/>
      </c>
      <c r="K546" s="317" t="str">
        <f t="shared" si="266"/>
        <v/>
      </c>
      <c r="L546" s="317" t="str">
        <f t="shared" si="266"/>
        <v/>
      </c>
      <c r="M546" s="318" t="str">
        <f t="shared" si="266"/>
        <v/>
      </c>
    </row>
    <row r="547" spans="1:13" s="13" customFormat="1" ht="10.5">
      <c r="A547" s="302" t="s">
        <v>326</v>
      </c>
      <c r="B547" s="301"/>
      <c r="C547" s="306">
        <f>SUM(D547:M547)</f>
        <v>0</v>
      </c>
      <c r="D547" s="317" t="str">
        <f>IF(ISERROR(+D542*D539*0.65),"",ROUND((+D542*D539*0.65),2))</f>
        <v/>
      </c>
      <c r="E547" s="317" t="str">
        <f t="shared" ref="E547:M547" si="267">IF(ISERROR(+E542*E539*0.65),"",ROUND((+E542*E539*0.65),2))</f>
        <v/>
      </c>
      <c r="F547" s="317" t="str">
        <f t="shared" si="267"/>
        <v/>
      </c>
      <c r="G547" s="317" t="str">
        <f t="shared" si="267"/>
        <v/>
      </c>
      <c r="H547" s="317" t="str">
        <f t="shared" si="267"/>
        <v/>
      </c>
      <c r="I547" s="317" t="str">
        <f t="shared" si="267"/>
        <v/>
      </c>
      <c r="J547" s="317" t="str">
        <f t="shared" si="267"/>
        <v/>
      </c>
      <c r="K547" s="317" t="str">
        <f t="shared" si="267"/>
        <v/>
      </c>
      <c r="L547" s="317" t="str">
        <f t="shared" si="267"/>
        <v/>
      </c>
      <c r="M547" s="318" t="str">
        <f t="shared" si="267"/>
        <v/>
      </c>
    </row>
    <row r="548" spans="1:13" s="13" customFormat="1" ht="10.5">
      <c r="A548" s="302" t="s">
        <v>327</v>
      </c>
      <c r="B548" s="307"/>
      <c r="C548" s="559">
        <f>SUM(D548:M548)</f>
        <v>0</v>
      </c>
      <c r="D548" s="564" t="str">
        <f t="shared" ref="D548:M548" si="268">IF(ISERROR(+D543*D539*0.9),"",ROUND((+D543*D539*0.9),2))</f>
        <v/>
      </c>
      <c r="E548" s="564" t="str">
        <f t="shared" si="268"/>
        <v/>
      </c>
      <c r="F548" s="564" t="str">
        <f t="shared" si="268"/>
        <v/>
      </c>
      <c r="G548" s="564" t="str">
        <f t="shared" si="268"/>
        <v/>
      </c>
      <c r="H548" s="564" t="str">
        <f t="shared" si="268"/>
        <v/>
      </c>
      <c r="I548" s="564" t="str">
        <f t="shared" si="268"/>
        <v/>
      </c>
      <c r="J548" s="564" t="str">
        <f t="shared" si="268"/>
        <v/>
      </c>
      <c r="K548" s="564" t="str">
        <f t="shared" si="268"/>
        <v/>
      </c>
      <c r="L548" s="564" t="str">
        <f t="shared" si="268"/>
        <v/>
      </c>
      <c r="M548" s="564" t="str">
        <f t="shared" si="268"/>
        <v/>
      </c>
    </row>
    <row r="549" spans="1:13" s="15" customFormat="1" ht="13" thickBot="1">
      <c r="A549" s="308" t="s">
        <v>328</v>
      </c>
      <c r="B549" s="309"/>
      <c r="C549" s="565">
        <f>SUM(C546:C548)</f>
        <v>0</v>
      </c>
      <c r="D549" s="567">
        <f t="shared" ref="D549:M549" si="269">SUM(D546:D548)</f>
        <v>0</v>
      </c>
      <c r="E549" s="567">
        <f t="shared" si="269"/>
        <v>0</v>
      </c>
      <c r="F549" s="567">
        <f t="shared" si="269"/>
        <v>0</v>
      </c>
      <c r="G549" s="567">
        <f t="shared" si="269"/>
        <v>0</v>
      </c>
      <c r="H549" s="567">
        <f t="shared" si="269"/>
        <v>0</v>
      </c>
      <c r="I549" s="567">
        <f t="shared" si="269"/>
        <v>0</v>
      </c>
      <c r="J549" s="567">
        <f t="shared" si="269"/>
        <v>0</v>
      </c>
      <c r="K549" s="567">
        <f t="shared" si="269"/>
        <v>0</v>
      </c>
      <c r="L549" s="567">
        <f t="shared" si="269"/>
        <v>0</v>
      </c>
      <c r="M549" s="568">
        <f t="shared" si="269"/>
        <v>0</v>
      </c>
    </row>
    <row r="550" spans="1:13" ht="13" thickTop="1"/>
  </sheetData>
  <sheetProtection algorithmName="SHA-512" hashValue="JcD7bM644Ck5QITrJBULvp4NvRGaeEUXne4Zo5pfRIA4qeAMd2WGkPkaJPQkxxNXxwiTS2ViarqBkPC5hQp7ww==" saltValue="lq72e1buLrXg4E17vT1FEg==" spinCount="100000" sheet="1" formatCells="0" formatColumns="0" formatRows="0" insertColumns="0" insertRows="0"/>
  <mergeCells count="1">
    <mergeCell ref="A3:M3"/>
  </mergeCells>
  <pageMargins left="0" right="0" top="0" bottom="0" header="0" footer="0"/>
  <pageSetup scale="92" orientation="landscape" blackAndWhite="1" cellComments="atEnd" r:id="rId1"/>
  <rowBreaks count="5" manualBreakCount="5">
    <brk id="45" max="16383" man="1"/>
    <brk id="81" max="16383" man="1"/>
    <brk id="117" max="16383" man="1"/>
    <brk id="153" max="16383" man="1"/>
    <brk id="189" max="16383" man="1"/>
  </rowBreaks>
  <ignoredErrors>
    <ignoredError sqref="C13"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1">
    <tabColor rgb="FF7030A0"/>
    <pageSetUpPr fitToPage="1"/>
  </sheetPr>
  <dimension ref="A1:T224"/>
  <sheetViews>
    <sheetView showGridLines="0" zoomScaleNormal="100" workbookViewId="0">
      <selection activeCell="B11" sqref="B11"/>
    </sheetView>
  </sheetViews>
  <sheetFormatPr defaultRowHeight="12.5"/>
  <cols>
    <col min="1" max="1" width="5.26953125" customWidth="1"/>
    <col min="2" max="2" width="13.7265625" customWidth="1"/>
    <col min="3" max="3" width="12.26953125" customWidth="1"/>
    <col min="4" max="4" width="30" customWidth="1"/>
    <col min="5" max="5" width="11" customWidth="1"/>
    <col min="6" max="6" width="9.26953125" customWidth="1"/>
    <col min="7" max="7" width="10.54296875" customWidth="1"/>
    <col min="8" max="9" width="10.1796875" customWidth="1"/>
    <col min="22" max="22" width="7.54296875" customWidth="1"/>
    <col min="23" max="23" width="7" customWidth="1"/>
    <col min="24" max="24" width="3.81640625" customWidth="1"/>
    <col min="25" max="25" width="45.54296875" customWidth="1"/>
  </cols>
  <sheetData>
    <row r="1" spans="1:20" ht="13">
      <c r="A1" s="931" t="s">
        <v>77</v>
      </c>
      <c r="B1" s="931"/>
      <c r="C1" s="931"/>
      <c r="D1" s="931"/>
      <c r="E1" s="931"/>
      <c r="F1" s="931"/>
      <c r="G1" s="126"/>
      <c r="H1" s="368"/>
      <c r="I1" s="147"/>
      <c r="J1" s="147"/>
      <c r="K1" s="147"/>
      <c r="L1" s="373"/>
    </row>
    <row r="2" spans="1:20" ht="13.5" thickBot="1">
      <c r="A2" s="931" t="s">
        <v>330</v>
      </c>
      <c r="B2" s="931"/>
      <c r="C2" s="931"/>
      <c r="D2" s="931"/>
      <c r="E2" s="931"/>
      <c r="F2" s="931"/>
      <c r="G2" s="842"/>
      <c r="H2" s="244"/>
      <c r="I2" s="52"/>
      <c r="J2" s="52"/>
      <c r="K2" s="52"/>
      <c r="L2" s="373"/>
    </row>
    <row r="3" spans="1:20" ht="13" thickBot="1">
      <c r="A3" s="928" t="s">
        <v>298</v>
      </c>
      <c r="B3" s="929"/>
      <c r="C3" s="929"/>
      <c r="D3" s="929"/>
      <c r="E3" s="929"/>
      <c r="F3" s="929"/>
      <c r="G3" s="929"/>
      <c r="H3" s="929"/>
      <c r="I3" s="929"/>
      <c r="J3" s="929"/>
      <c r="K3" s="929"/>
      <c r="L3" s="930"/>
    </row>
    <row r="4" spans="1:20">
      <c r="A4" s="581"/>
      <c r="B4" s="270"/>
      <c r="C4" s="270"/>
      <c r="D4" s="270"/>
      <c r="E4" s="270"/>
      <c r="F4" s="270"/>
      <c r="G4" s="270"/>
      <c r="H4" s="244"/>
      <c r="I4" s="244"/>
      <c r="J4" s="244"/>
      <c r="K4" s="244"/>
      <c r="L4" s="600"/>
      <c r="M4" s="573"/>
      <c r="N4" s="573"/>
      <c r="O4" s="573"/>
      <c r="P4" s="573"/>
      <c r="Q4" s="573"/>
      <c r="R4" s="573"/>
      <c r="S4" s="573"/>
      <c r="T4" s="573"/>
    </row>
    <row r="5" spans="1:20">
      <c r="A5" s="541"/>
      <c r="B5" s="573"/>
      <c r="C5" s="470" t="s">
        <v>331</v>
      </c>
      <c r="D5" s="382">
        <f>'Budget Summ Amt'!D6</f>
        <v>0</v>
      </c>
      <c r="E5" s="573"/>
      <c r="F5" s="470" t="s">
        <v>332</v>
      </c>
      <c r="G5" s="705">
        <f>'Budget Summ Amt'!L6</f>
        <v>0</v>
      </c>
      <c r="H5" s="573"/>
      <c r="I5" s="573"/>
      <c r="J5" s="470" t="s">
        <v>265</v>
      </c>
      <c r="K5" s="705">
        <f>'Budget Summ Amt'!O6</f>
        <v>0</v>
      </c>
      <c r="L5" s="573"/>
      <c r="M5" s="573"/>
      <c r="N5" s="573"/>
      <c r="O5" s="573"/>
      <c r="P5" s="573"/>
      <c r="Q5" s="573"/>
      <c r="R5" s="573"/>
      <c r="S5" s="573"/>
      <c r="T5" s="573"/>
    </row>
    <row r="6" spans="1:20">
      <c r="A6" s="541"/>
      <c r="B6" s="573"/>
      <c r="C6" s="470" t="s">
        <v>333</v>
      </c>
      <c r="D6" s="383">
        <f>'Budget Summ Amt'!I6</f>
        <v>0</v>
      </c>
      <c r="E6" s="573"/>
      <c r="F6" s="470" t="s">
        <v>334</v>
      </c>
      <c r="G6" s="790"/>
      <c r="H6" s="573"/>
      <c r="I6" s="573"/>
      <c r="J6" s="470" t="s">
        <v>335</v>
      </c>
      <c r="K6" s="791"/>
      <c r="L6" s="573"/>
      <c r="M6" s="573"/>
      <c r="N6" s="573"/>
      <c r="O6" s="573"/>
      <c r="P6" s="573"/>
      <c r="Q6" s="573"/>
      <c r="R6" s="573"/>
      <c r="S6" s="573"/>
      <c r="T6" s="573"/>
    </row>
    <row r="7" spans="1:20">
      <c r="A7" s="573"/>
      <c r="B7" s="573"/>
      <c r="C7" s="573"/>
      <c r="D7" s="573"/>
      <c r="E7" s="573"/>
      <c r="F7" s="573"/>
      <c r="G7" s="573"/>
      <c r="H7" s="573"/>
      <c r="I7" s="573"/>
      <c r="J7" s="573"/>
      <c r="K7" s="573"/>
      <c r="L7" s="573"/>
      <c r="M7" s="573"/>
      <c r="N7" s="573"/>
      <c r="O7" s="573"/>
      <c r="P7" s="573"/>
      <c r="Q7" s="573"/>
      <c r="R7" s="573"/>
      <c r="S7" s="573"/>
      <c r="T7" s="573"/>
    </row>
    <row r="8" spans="1:20" ht="65">
      <c r="A8" s="601" t="s">
        <v>336</v>
      </c>
      <c r="B8" s="601" t="s">
        <v>337</v>
      </c>
      <c r="C8" s="601" t="s">
        <v>338</v>
      </c>
      <c r="D8" s="601" t="s">
        <v>339</v>
      </c>
      <c r="E8" s="601" t="s">
        <v>340</v>
      </c>
      <c r="F8" s="602" t="s">
        <v>341</v>
      </c>
      <c r="G8" s="602" t="s">
        <v>342</v>
      </c>
      <c r="H8" s="602" t="s">
        <v>343</v>
      </c>
      <c r="I8" s="601" t="s">
        <v>344</v>
      </c>
      <c r="J8" s="601" t="s">
        <v>345</v>
      </c>
      <c r="K8" s="601" t="s">
        <v>346</v>
      </c>
      <c r="L8" s="601" t="s">
        <v>347</v>
      </c>
      <c r="M8" s="601" t="s">
        <v>348</v>
      </c>
      <c r="N8" s="601" t="s">
        <v>349</v>
      </c>
      <c r="O8" s="601" t="s">
        <v>350</v>
      </c>
      <c r="P8" s="601" t="s">
        <v>351</v>
      </c>
      <c r="Q8" s="601" t="s">
        <v>352</v>
      </c>
      <c r="R8" s="601" t="s">
        <v>353</v>
      </c>
      <c r="S8" s="601" t="s">
        <v>354</v>
      </c>
      <c r="T8" s="601" t="s">
        <v>355</v>
      </c>
    </row>
    <row r="9" spans="1:20" ht="13">
      <c r="A9" s="603">
        <v>1</v>
      </c>
      <c r="B9" s="604"/>
      <c r="C9" s="604"/>
      <c r="D9" s="604"/>
      <c r="E9" s="605"/>
      <c r="F9" s="605"/>
      <c r="G9" s="606">
        <f>IFERROR(SUD_UOS[[#This Row],[Gross Cost $]]-SUD_UOS[[#This Row],[Other Revenues $]],0)</f>
        <v>0</v>
      </c>
      <c r="H9" s="607"/>
      <c r="I9" s="607"/>
      <c r="J9" s="608" t="str">
        <f>IFERROR(SUD_UOS[[#This Row],[Proposed: DMC Units]]/SUD_UOS[[#This Row],[Proposed: Total Units of Service]],"")</f>
        <v/>
      </c>
      <c r="K9" s="609"/>
      <c r="L9" s="606">
        <f>IFERROR(SUD_UOS[[#This Row],[Gross Cost $]]/SUD_UOS[[#This Row],[Proposed: Total Units of Service]],0)</f>
        <v>0</v>
      </c>
      <c r="M9" s="606">
        <f>IFERROR(SUD_UOS[[#This Row],[Net Cost $]]/SUD_UOS[[#This Row],[Proposed: Total Units of Service]],0)</f>
        <v>0</v>
      </c>
      <c r="N9" s="606">
        <f>IFERROR(MIN(SUD_UOS[[#This Row],[Interim Rate (Rate Cap) $]:[Net Cost per Unit $]])*SUD_UOS[[#This Row],[Proposed: DMC Units]],0)</f>
        <v>0</v>
      </c>
      <c r="O9" s="606">
        <f>IFERROR(MIN(SUD_UOS[[#This Row],[Interim Rate (Rate Cap) $]:[Net Cost per Unit $]])*(SUD_UOS[[#This Row],[Proposed: Total Units of Service]]-SUD_UOS[[#This Row],[Proposed: DMC Units]]),0)</f>
        <v>0</v>
      </c>
      <c r="P9" s="607"/>
      <c r="Q9" s="607"/>
      <c r="R9" s="608" t="str">
        <f>IFERROR(SUD_UOS[[#This Row],[Prior Approved: DMC Units]]/SUD_UOS[[#This Row],[Prior Approved: Total Units of Service]],"")</f>
        <v/>
      </c>
      <c r="S9" s="610">
        <f>IFERROR(SUD_UOS[[#This Row],[Proposed: Total Units of Service]]-SUD_UOS[[#This Row],[Prior Approved: Total Units of Service]],0)</f>
        <v>0</v>
      </c>
      <c r="T9" s="610">
        <f>IFERROR(SUD_UOS[[#This Row],[Proposed: DMC Units]]-SUD_UOS[[#This Row],[Prior Approved: DMC Units]],0)</f>
        <v>0</v>
      </c>
    </row>
    <row r="10" spans="1:20" ht="13">
      <c r="A10" s="603">
        <v>2</v>
      </c>
      <c r="B10" s="604"/>
      <c r="C10" s="604"/>
      <c r="D10" s="604"/>
      <c r="E10" s="605"/>
      <c r="F10" s="605"/>
      <c r="G10" s="606">
        <f>IFERROR(SUD_UOS[[#This Row],[Gross Cost $]]-SUD_UOS[[#This Row],[Other Revenues $]],0)</f>
        <v>0</v>
      </c>
      <c r="H10" s="607"/>
      <c r="I10" s="607"/>
      <c r="J10" s="608" t="str">
        <f>IFERROR(SUD_UOS[[#This Row],[Proposed: DMC Units]]/SUD_UOS[[#This Row],[Proposed: Total Units of Service]],"")</f>
        <v/>
      </c>
      <c r="K10" s="611"/>
      <c r="L10" s="606">
        <f>IFERROR(SUD_UOS[[#This Row],[Gross Cost $]]/SUD_UOS[[#This Row],[Proposed: Total Units of Service]],0)</f>
        <v>0</v>
      </c>
      <c r="M10" s="606">
        <f>IFERROR(SUD_UOS[[#This Row],[Net Cost $]]/SUD_UOS[[#This Row],[Proposed: Total Units of Service]],0)</f>
        <v>0</v>
      </c>
      <c r="N10" s="606">
        <f>IFERROR(MIN(SUD_UOS[[#This Row],[Interim Rate (Rate Cap) $]:[Net Cost per Unit $]])*SUD_UOS[[#This Row],[Proposed: DMC Units]],0)</f>
        <v>0</v>
      </c>
      <c r="O10" s="606">
        <f>IFERROR(MIN(SUD_UOS[[#This Row],[Interim Rate (Rate Cap) $]:[Net Cost per Unit $]])*(SUD_UOS[[#This Row],[Proposed: Total Units of Service]]-SUD_UOS[[#This Row],[Proposed: DMC Units]]),0)</f>
        <v>0</v>
      </c>
      <c r="P10" s="607"/>
      <c r="Q10" s="607"/>
      <c r="R10" s="608" t="str">
        <f>IFERROR(SUD_UOS[[#This Row],[Prior Approved: DMC Units]]/SUD_UOS[[#This Row],[Prior Approved: Total Units of Service]],"")</f>
        <v/>
      </c>
      <c r="S10" s="610">
        <f>IFERROR(SUD_UOS[[#This Row],[Proposed: Total Units of Service]]-SUD_UOS[[#This Row],[Prior Approved: Total Units of Service]],0)</f>
        <v>0</v>
      </c>
      <c r="T10" s="610">
        <f>IFERROR(SUD_UOS[[#This Row],[Proposed: DMC Units]]-SUD_UOS[[#This Row],[Prior Approved: DMC Units]],0)</f>
        <v>0</v>
      </c>
    </row>
    <row r="11" spans="1:20" ht="13">
      <c r="A11" s="603">
        <v>3</v>
      </c>
      <c r="B11" s="604"/>
      <c r="C11" s="604"/>
      <c r="D11" s="604"/>
      <c r="E11" s="605"/>
      <c r="F11" s="605"/>
      <c r="G11" s="606">
        <f>IFERROR(SUD_UOS[[#This Row],[Gross Cost $]]-SUD_UOS[[#This Row],[Other Revenues $]],0)</f>
        <v>0</v>
      </c>
      <c r="H11" s="607"/>
      <c r="I11" s="607"/>
      <c r="J11" s="608" t="str">
        <f>IFERROR(SUD_UOS[[#This Row],[Proposed: DMC Units]]/SUD_UOS[[#This Row],[Proposed: Total Units of Service]],"")</f>
        <v/>
      </c>
      <c r="K11" s="611"/>
      <c r="L11" s="606">
        <f>IFERROR(SUD_UOS[[#This Row],[Gross Cost $]]/SUD_UOS[[#This Row],[Proposed: Total Units of Service]],0)</f>
        <v>0</v>
      </c>
      <c r="M11" s="606">
        <f>IFERROR(SUD_UOS[[#This Row],[Net Cost $]]/SUD_UOS[[#This Row],[Proposed: Total Units of Service]],0)</f>
        <v>0</v>
      </c>
      <c r="N11" s="606">
        <f>IFERROR(MIN(SUD_UOS[[#This Row],[Interim Rate (Rate Cap) $]:[Net Cost per Unit $]])*SUD_UOS[[#This Row],[Proposed: DMC Units]],0)</f>
        <v>0</v>
      </c>
      <c r="O11" s="606">
        <f>IFERROR(MIN(SUD_UOS[[#This Row],[Interim Rate (Rate Cap) $]:[Net Cost per Unit $]])*(SUD_UOS[[#This Row],[Proposed: Total Units of Service]]-SUD_UOS[[#This Row],[Proposed: DMC Units]]),0)</f>
        <v>0</v>
      </c>
      <c r="P11" s="607"/>
      <c r="Q11" s="607"/>
      <c r="R11" s="608" t="str">
        <f>IFERROR(SUD_UOS[[#This Row],[Prior Approved: DMC Units]]/SUD_UOS[[#This Row],[Prior Approved: Total Units of Service]],"")</f>
        <v/>
      </c>
      <c r="S11" s="610">
        <f>IFERROR(SUD_UOS[[#This Row],[Proposed: Total Units of Service]]-SUD_UOS[[#This Row],[Prior Approved: Total Units of Service]],0)</f>
        <v>0</v>
      </c>
      <c r="T11" s="610">
        <f>IFERROR(SUD_UOS[[#This Row],[Proposed: DMC Units]]-SUD_UOS[[#This Row],[Prior Approved: DMC Units]],0)</f>
        <v>0</v>
      </c>
    </row>
    <row r="12" spans="1:20" ht="13">
      <c r="A12" s="603">
        <v>4</v>
      </c>
      <c r="B12" s="604"/>
      <c r="C12" s="604"/>
      <c r="D12" s="604"/>
      <c r="E12" s="605"/>
      <c r="F12" s="605"/>
      <c r="G12" s="606">
        <f>IFERROR(SUD_UOS[[#This Row],[Gross Cost $]]-SUD_UOS[[#This Row],[Other Revenues $]],0)</f>
        <v>0</v>
      </c>
      <c r="H12" s="607"/>
      <c r="I12" s="607"/>
      <c r="J12" s="608" t="str">
        <f>IFERROR(SUD_UOS[[#This Row],[Proposed: DMC Units]]/SUD_UOS[[#This Row],[Proposed: Total Units of Service]],"")</f>
        <v/>
      </c>
      <c r="K12" s="611"/>
      <c r="L12" s="606">
        <f>IFERROR(SUD_UOS[[#This Row],[Gross Cost $]]/SUD_UOS[[#This Row],[Proposed: Total Units of Service]],0)</f>
        <v>0</v>
      </c>
      <c r="M12" s="606">
        <f>IFERROR(SUD_UOS[[#This Row],[Net Cost $]]/SUD_UOS[[#This Row],[Proposed: Total Units of Service]],0)</f>
        <v>0</v>
      </c>
      <c r="N12" s="606">
        <f>IFERROR(MIN(SUD_UOS[[#This Row],[Interim Rate (Rate Cap) $]:[Net Cost per Unit $]])*SUD_UOS[[#This Row],[Proposed: DMC Units]],0)</f>
        <v>0</v>
      </c>
      <c r="O12" s="606">
        <f>IFERROR(MIN(SUD_UOS[[#This Row],[Interim Rate (Rate Cap) $]:[Net Cost per Unit $]])*(SUD_UOS[[#This Row],[Proposed: Total Units of Service]]-SUD_UOS[[#This Row],[Proposed: DMC Units]]),0)</f>
        <v>0</v>
      </c>
      <c r="P12" s="607"/>
      <c r="Q12" s="607"/>
      <c r="R12" s="608" t="str">
        <f>IFERROR(SUD_UOS[[#This Row],[Prior Approved: DMC Units]]/SUD_UOS[[#This Row],[Prior Approved: Total Units of Service]],"")</f>
        <v/>
      </c>
      <c r="S12" s="610">
        <f>IFERROR(SUD_UOS[[#This Row],[Proposed: Total Units of Service]]-SUD_UOS[[#This Row],[Prior Approved: Total Units of Service]],0)</f>
        <v>0</v>
      </c>
      <c r="T12" s="610">
        <f>IFERROR(SUD_UOS[[#This Row],[Proposed: DMC Units]]-SUD_UOS[[#This Row],[Prior Approved: DMC Units]],0)</f>
        <v>0</v>
      </c>
    </row>
    <row r="13" spans="1:20" ht="13">
      <c r="A13" s="603">
        <v>5</v>
      </c>
      <c r="B13" s="604"/>
      <c r="C13" s="604"/>
      <c r="D13" s="604"/>
      <c r="E13" s="605"/>
      <c r="F13" s="605"/>
      <c r="G13" s="606">
        <f>IFERROR(SUD_UOS[[#This Row],[Gross Cost $]]-SUD_UOS[[#This Row],[Other Revenues $]],0)</f>
        <v>0</v>
      </c>
      <c r="H13" s="607"/>
      <c r="I13" s="607"/>
      <c r="J13" s="608" t="str">
        <f>IFERROR(SUD_UOS[[#This Row],[Proposed: DMC Units]]/SUD_UOS[[#This Row],[Proposed: Total Units of Service]],"")</f>
        <v/>
      </c>
      <c r="K13" s="611"/>
      <c r="L13" s="606">
        <f>IFERROR(SUD_UOS[[#This Row],[Gross Cost $]]/SUD_UOS[[#This Row],[Proposed: Total Units of Service]],0)</f>
        <v>0</v>
      </c>
      <c r="M13" s="606">
        <f>IFERROR(SUD_UOS[[#This Row],[Net Cost $]]/SUD_UOS[[#This Row],[Proposed: Total Units of Service]],0)</f>
        <v>0</v>
      </c>
      <c r="N13" s="606">
        <f>IFERROR(MIN(SUD_UOS[[#This Row],[Interim Rate (Rate Cap) $]:[Net Cost per Unit $]])*SUD_UOS[[#This Row],[Proposed: DMC Units]],0)</f>
        <v>0</v>
      </c>
      <c r="O13" s="606">
        <f>IFERROR(MIN(SUD_UOS[[#This Row],[Interim Rate (Rate Cap) $]:[Net Cost per Unit $]])*(SUD_UOS[[#This Row],[Proposed: Total Units of Service]]-SUD_UOS[[#This Row],[Proposed: DMC Units]]),0)</f>
        <v>0</v>
      </c>
      <c r="P13" s="607"/>
      <c r="Q13" s="607"/>
      <c r="R13" s="608" t="str">
        <f>IFERROR(SUD_UOS[[#This Row],[Prior Approved: DMC Units]]/SUD_UOS[[#This Row],[Prior Approved: Total Units of Service]],"")</f>
        <v/>
      </c>
      <c r="S13" s="610">
        <f>IFERROR(SUD_UOS[[#This Row],[Proposed: Total Units of Service]]-SUD_UOS[[#This Row],[Prior Approved: Total Units of Service]],0)</f>
        <v>0</v>
      </c>
      <c r="T13" s="610">
        <f>IFERROR(SUD_UOS[[#This Row],[Proposed: DMC Units]]-SUD_UOS[[#This Row],[Prior Approved: DMC Units]],0)</f>
        <v>0</v>
      </c>
    </row>
    <row r="14" spans="1:20" ht="13">
      <c r="A14" s="603">
        <v>6</v>
      </c>
      <c r="B14" s="604"/>
      <c r="C14" s="604"/>
      <c r="D14" s="604"/>
      <c r="E14" s="605"/>
      <c r="F14" s="605"/>
      <c r="G14" s="606">
        <f>IFERROR(SUD_UOS[[#This Row],[Gross Cost $]]-SUD_UOS[[#This Row],[Other Revenues $]],0)</f>
        <v>0</v>
      </c>
      <c r="H14" s="607"/>
      <c r="I14" s="607"/>
      <c r="J14" s="608" t="str">
        <f>IFERROR(SUD_UOS[[#This Row],[Proposed: DMC Units]]/SUD_UOS[[#This Row],[Proposed: Total Units of Service]],"")</f>
        <v/>
      </c>
      <c r="K14" s="611"/>
      <c r="L14" s="606">
        <f>IFERROR(SUD_UOS[[#This Row],[Gross Cost $]]/SUD_UOS[[#This Row],[Proposed: Total Units of Service]],0)</f>
        <v>0</v>
      </c>
      <c r="M14" s="606">
        <f>IFERROR(SUD_UOS[[#This Row],[Net Cost $]]/SUD_UOS[[#This Row],[Proposed: Total Units of Service]],0)</f>
        <v>0</v>
      </c>
      <c r="N14" s="606">
        <f>IFERROR(MIN(SUD_UOS[[#This Row],[Interim Rate (Rate Cap) $]:[Net Cost per Unit $]])*SUD_UOS[[#This Row],[Proposed: DMC Units]],0)</f>
        <v>0</v>
      </c>
      <c r="O14" s="606">
        <f>IFERROR(MIN(SUD_UOS[[#This Row],[Interim Rate (Rate Cap) $]:[Net Cost per Unit $]])*(SUD_UOS[[#This Row],[Proposed: Total Units of Service]]-SUD_UOS[[#This Row],[Proposed: DMC Units]]),0)</f>
        <v>0</v>
      </c>
      <c r="P14" s="607"/>
      <c r="Q14" s="607"/>
      <c r="R14" s="608" t="str">
        <f>IFERROR(SUD_UOS[[#This Row],[Prior Approved: DMC Units]]/SUD_UOS[[#This Row],[Prior Approved: Total Units of Service]],"")</f>
        <v/>
      </c>
      <c r="S14" s="610">
        <f>IFERROR(SUD_UOS[[#This Row],[Proposed: Total Units of Service]]-SUD_UOS[[#This Row],[Prior Approved: Total Units of Service]],0)</f>
        <v>0</v>
      </c>
      <c r="T14" s="610">
        <f>IFERROR(SUD_UOS[[#This Row],[Proposed: DMC Units]]-SUD_UOS[[#This Row],[Prior Approved: DMC Units]],0)</f>
        <v>0</v>
      </c>
    </row>
    <row r="15" spans="1:20" ht="13">
      <c r="A15" s="603">
        <v>7</v>
      </c>
      <c r="B15" s="604"/>
      <c r="C15" s="604"/>
      <c r="D15" s="604"/>
      <c r="E15" s="605"/>
      <c r="F15" s="605"/>
      <c r="G15" s="606">
        <f>IFERROR(SUD_UOS[[#This Row],[Gross Cost $]]-SUD_UOS[[#This Row],[Other Revenues $]],0)</f>
        <v>0</v>
      </c>
      <c r="H15" s="607"/>
      <c r="I15" s="607"/>
      <c r="J15" s="608" t="str">
        <f>IFERROR(SUD_UOS[[#This Row],[Proposed: DMC Units]]/SUD_UOS[[#This Row],[Proposed: Total Units of Service]],"")</f>
        <v/>
      </c>
      <c r="K15" s="611"/>
      <c r="L15" s="606">
        <f>IFERROR(SUD_UOS[[#This Row],[Gross Cost $]]/SUD_UOS[[#This Row],[Proposed: Total Units of Service]],0)</f>
        <v>0</v>
      </c>
      <c r="M15" s="606">
        <f>IFERROR(SUD_UOS[[#This Row],[Net Cost $]]/SUD_UOS[[#This Row],[Proposed: Total Units of Service]],0)</f>
        <v>0</v>
      </c>
      <c r="N15" s="606">
        <f>IFERROR(MIN(SUD_UOS[[#This Row],[Interim Rate (Rate Cap) $]:[Net Cost per Unit $]])*SUD_UOS[[#This Row],[Proposed: DMC Units]],0)</f>
        <v>0</v>
      </c>
      <c r="O15" s="606">
        <f>IFERROR(MIN(SUD_UOS[[#This Row],[Interim Rate (Rate Cap) $]:[Net Cost per Unit $]])*(SUD_UOS[[#This Row],[Proposed: Total Units of Service]]-SUD_UOS[[#This Row],[Proposed: DMC Units]]),0)</f>
        <v>0</v>
      </c>
      <c r="P15" s="607"/>
      <c r="Q15" s="607"/>
      <c r="R15" s="608" t="str">
        <f>IFERROR(SUD_UOS[[#This Row],[Prior Approved: DMC Units]]/SUD_UOS[[#This Row],[Prior Approved: Total Units of Service]],"")</f>
        <v/>
      </c>
      <c r="S15" s="610">
        <f>IFERROR(SUD_UOS[[#This Row],[Proposed: Total Units of Service]]-SUD_UOS[[#This Row],[Prior Approved: Total Units of Service]],0)</f>
        <v>0</v>
      </c>
      <c r="T15" s="610">
        <f>IFERROR(SUD_UOS[[#This Row],[Proposed: DMC Units]]-SUD_UOS[[#This Row],[Prior Approved: DMC Units]],0)</f>
        <v>0</v>
      </c>
    </row>
    <row r="16" spans="1:20" ht="13">
      <c r="A16" s="603">
        <v>8</v>
      </c>
      <c r="B16" s="604"/>
      <c r="C16" s="604"/>
      <c r="D16" s="604"/>
      <c r="E16" s="605"/>
      <c r="F16" s="605"/>
      <c r="G16" s="606">
        <f>IFERROR(SUD_UOS[[#This Row],[Gross Cost $]]-SUD_UOS[[#This Row],[Other Revenues $]],0)</f>
        <v>0</v>
      </c>
      <c r="H16" s="607"/>
      <c r="I16" s="607"/>
      <c r="J16" s="608" t="str">
        <f>IFERROR(SUD_UOS[[#This Row],[Proposed: DMC Units]]/SUD_UOS[[#This Row],[Proposed: Total Units of Service]],"")</f>
        <v/>
      </c>
      <c r="K16" s="611"/>
      <c r="L16" s="606">
        <f>IFERROR(SUD_UOS[[#This Row],[Gross Cost $]]/SUD_UOS[[#This Row],[Proposed: Total Units of Service]],0)</f>
        <v>0</v>
      </c>
      <c r="M16" s="606">
        <f>IFERROR(SUD_UOS[[#This Row],[Net Cost $]]/SUD_UOS[[#This Row],[Proposed: Total Units of Service]],0)</f>
        <v>0</v>
      </c>
      <c r="N16" s="606">
        <f>IFERROR(MIN(SUD_UOS[[#This Row],[Interim Rate (Rate Cap) $]:[Net Cost per Unit $]])*SUD_UOS[[#This Row],[Proposed: DMC Units]],0)</f>
        <v>0</v>
      </c>
      <c r="O16" s="606">
        <f>IFERROR(MIN(SUD_UOS[[#This Row],[Interim Rate (Rate Cap) $]:[Net Cost per Unit $]])*(SUD_UOS[[#This Row],[Proposed: Total Units of Service]]-SUD_UOS[[#This Row],[Proposed: DMC Units]]),0)</f>
        <v>0</v>
      </c>
      <c r="P16" s="607"/>
      <c r="Q16" s="607"/>
      <c r="R16" s="608" t="str">
        <f>IFERROR(SUD_UOS[[#This Row],[Prior Approved: DMC Units]]/SUD_UOS[[#This Row],[Prior Approved: Total Units of Service]],"")</f>
        <v/>
      </c>
      <c r="S16" s="610">
        <f>IFERROR(SUD_UOS[[#This Row],[Proposed: Total Units of Service]]-SUD_UOS[[#This Row],[Prior Approved: Total Units of Service]],0)</f>
        <v>0</v>
      </c>
      <c r="T16" s="610">
        <f>IFERROR(SUD_UOS[[#This Row],[Proposed: DMC Units]]-SUD_UOS[[#This Row],[Prior Approved: DMC Units]],0)</f>
        <v>0</v>
      </c>
    </row>
    <row r="17" spans="1:20" ht="13">
      <c r="A17" s="603">
        <v>9</v>
      </c>
      <c r="B17" s="604"/>
      <c r="C17" s="604"/>
      <c r="D17" s="604"/>
      <c r="E17" s="605"/>
      <c r="F17" s="605"/>
      <c r="G17" s="606">
        <f>IFERROR(SUD_UOS[[#This Row],[Gross Cost $]]-SUD_UOS[[#This Row],[Other Revenues $]],0)</f>
        <v>0</v>
      </c>
      <c r="H17" s="607"/>
      <c r="I17" s="607"/>
      <c r="J17" s="608" t="str">
        <f>IFERROR(SUD_UOS[[#This Row],[Proposed: DMC Units]]/SUD_UOS[[#This Row],[Proposed: Total Units of Service]],"")</f>
        <v/>
      </c>
      <c r="K17" s="611"/>
      <c r="L17" s="606">
        <f>IFERROR(SUD_UOS[[#This Row],[Gross Cost $]]/SUD_UOS[[#This Row],[Proposed: Total Units of Service]],0)</f>
        <v>0</v>
      </c>
      <c r="M17" s="606">
        <f>IFERROR(SUD_UOS[[#This Row],[Net Cost $]]/SUD_UOS[[#This Row],[Proposed: Total Units of Service]],0)</f>
        <v>0</v>
      </c>
      <c r="N17" s="606">
        <f>IFERROR(MIN(SUD_UOS[[#This Row],[Interim Rate (Rate Cap) $]:[Net Cost per Unit $]])*SUD_UOS[[#This Row],[Proposed: DMC Units]],0)</f>
        <v>0</v>
      </c>
      <c r="O17" s="606">
        <f>IFERROR(MIN(SUD_UOS[[#This Row],[Interim Rate (Rate Cap) $]:[Net Cost per Unit $]])*(SUD_UOS[[#This Row],[Proposed: Total Units of Service]]-SUD_UOS[[#This Row],[Proposed: DMC Units]]),0)</f>
        <v>0</v>
      </c>
      <c r="P17" s="607"/>
      <c r="Q17" s="607"/>
      <c r="R17" s="608" t="str">
        <f>IFERROR(SUD_UOS[[#This Row],[Prior Approved: DMC Units]]/SUD_UOS[[#This Row],[Prior Approved: Total Units of Service]],"")</f>
        <v/>
      </c>
      <c r="S17" s="610">
        <f>IFERROR(SUD_UOS[[#This Row],[Proposed: Total Units of Service]]-SUD_UOS[[#This Row],[Prior Approved: Total Units of Service]],0)</f>
        <v>0</v>
      </c>
      <c r="T17" s="610">
        <f>IFERROR(SUD_UOS[[#This Row],[Proposed: DMC Units]]-SUD_UOS[[#This Row],[Prior Approved: DMC Units]],0)</f>
        <v>0</v>
      </c>
    </row>
    <row r="18" spans="1:20" ht="13">
      <c r="A18" s="603">
        <v>10</v>
      </c>
      <c r="B18" s="604"/>
      <c r="C18" s="604"/>
      <c r="D18" s="604"/>
      <c r="E18" s="605"/>
      <c r="F18" s="605"/>
      <c r="G18" s="606">
        <f>IFERROR(SUD_UOS[[#This Row],[Gross Cost $]]-SUD_UOS[[#This Row],[Other Revenues $]],0)</f>
        <v>0</v>
      </c>
      <c r="H18" s="607"/>
      <c r="I18" s="607"/>
      <c r="J18" s="608" t="str">
        <f>IFERROR(SUD_UOS[[#This Row],[Proposed: DMC Units]]/SUD_UOS[[#This Row],[Proposed: Total Units of Service]],"")</f>
        <v/>
      </c>
      <c r="K18" s="611"/>
      <c r="L18" s="606">
        <f>IFERROR(SUD_UOS[[#This Row],[Gross Cost $]]/SUD_UOS[[#This Row],[Proposed: Total Units of Service]],0)</f>
        <v>0</v>
      </c>
      <c r="M18" s="606">
        <f>IFERROR(SUD_UOS[[#This Row],[Net Cost $]]/SUD_UOS[[#This Row],[Proposed: Total Units of Service]],0)</f>
        <v>0</v>
      </c>
      <c r="N18" s="606">
        <f>IFERROR(MIN(SUD_UOS[[#This Row],[Interim Rate (Rate Cap) $]:[Net Cost per Unit $]])*SUD_UOS[[#This Row],[Proposed: DMC Units]],0)</f>
        <v>0</v>
      </c>
      <c r="O18" s="606">
        <f>IFERROR(MIN(SUD_UOS[[#This Row],[Interim Rate (Rate Cap) $]:[Net Cost per Unit $]])*(SUD_UOS[[#This Row],[Proposed: Total Units of Service]]-SUD_UOS[[#This Row],[Proposed: DMC Units]]),0)</f>
        <v>0</v>
      </c>
      <c r="P18" s="607"/>
      <c r="Q18" s="607"/>
      <c r="R18" s="608" t="str">
        <f>IFERROR(SUD_UOS[[#This Row],[Prior Approved: DMC Units]]/SUD_UOS[[#This Row],[Prior Approved: Total Units of Service]],"")</f>
        <v/>
      </c>
      <c r="S18" s="610">
        <f>IFERROR(SUD_UOS[[#This Row],[Proposed: Total Units of Service]]-SUD_UOS[[#This Row],[Prior Approved: Total Units of Service]],0)</f>
        <v>0</v>
      </c>
      <c r="T18" s="610">
        <f>IFERROR(SUD_UOS[[#This Row],[Proposed: DMC Units]]-SUD_UOS[[#This Row],[Prior Approved: DMC Units]],0)</f>
        <v>0</v>
      </c>
    </row>
    <row r="19" spans="1:20" ht="13">
      <c r="A19" s="603">
        <v>11</v>
      </c>
      <c r="B19" s="604"/>
      <c r="C19" s="604"/>
      <c r="D19" s="604"/>
      <c r="E19" s="605"/>
      <c r="F19" s="605"/>
      <c r="G19" s="606">
        <f>IFERROR(SUD_UOS[[#This Row],[Gross Cost $]]-SUD_UOS[[#This Row],[Other Revenues $]],0)</f>
        <v>0</v>
      </c>
      <c r="H19" s="607"/>
      <c r="I19" s="607"/>
      <c r="J19" s="608" t="str">
        <f>IFERROR(SUD_UOS[[#This Row],[Proposed: DMC Units]]/SUD_UOS[[#This Row],[Proposed: Total Units of Service]],"")</f>
        <v/>
      </c>
      <c r="K19" s="611"/>
      <c r="L19" s="606">
        <f>IFERROR(SUD_UOS[[#This Row],[Gross Cost $]]/SUD_UOS[[#This Row],[Proposed: Total Units of Service]],0)</f>
        <v>0</v>
      </c>
      <c r="M19" s="606">
        <f>IFERROR(SUD_UOS[[#This Row],[Net Cost $]]/SUD_UOS[[#This Row],[Proposed: Total Units of Service]],0)</f>
        <v>0</v>
      </c>
      <c r="N19" s="606">
        <f>IFERROR(MIN(SUD_UOS[[#This Row],[Interim Rate (Rate Cap) $]:[Net Cost per Unit $]])*SUD_UOS[[#This Row],[Proposed: DMC Units]],0)</f>
        <v>0</v>
      </c>
      <c r="O19" s="606">
        <f>IFERROR(MIN(SUD_UOS[[#This Row],[Interim Rate (Rate Cap) $]:[Net Cost per Unit $]])*(SUD_UOS[[#This Row],[Proposed: Total Units of Service]]-SUD_UOS[[#This Row],[Proposed: DMC Units]]),0)</f>
        <v>0</v>
      </c>
      <c r="P19" s="607"/>
      <c r="Q19" s="607"/>
      <c r="R19" s="608" t="str">
        <f>IFERROR(SUD_UOS[[#This Row],[Prior Approved: DMC Units]]/SUD_UOS[[#This Row],[Prior Approved: Total Units of Service]],"")</f>
        <v/>
      </c>
      <c r="S19" s="610">
        <f>IFERROR(SUD_UOS[[#This Row],[Proposed: Total Units of Service]]-SUD_UOS[[#This Row],[Prior Approved: Total Units of Service]],0)</f>
        <v>0</v>
      </c>
      <c r="T19" s="610">
        <f>IFERROR(SUD_UOS[[#This Row],[Proposed: DMC Units]]-SUD_UOS[[#This Row],[Prior Approved: DMC Units]],0)</f>
        <v>0</v>
      </c>
    </row>
    <row r="20" spans="1:20" ht="13">
      <c r="A20" s="603">
        <v>12</v>
      </c>
      <c r="B20" s="604"/>
      <c r="C20" s="604"/>
      <c r="D20" s="604"/>
      <c r="E20" s="605"/>
      <c r="F20" s="605"/>
      <c r="G20" s="606">
        <f>IFERROR(SUD_UOS[[#This Row],[Gross Cost $]]-SUD_UOS[[#This Row],[Other Revenues $]],0)</f>
        <v>0</v>
      </c>
      <c r="H20" s="607"/>
      <c r="I20" s="607"/>
      <c r="J20" s="608" t="str">
        <f>IFERROR(SUD_UOS[[#This Row],[Proposed: DMC Units]]/SUD_UOS[[#This Row],[Proposed: Total Units of Service]],"")</f>
        <v/>
      </c>
      <c r="K20" s="611"/>
      <c r="L20" s="606">
        <f>IFERROR(SUD_UOS[[#This Row],[Gross Cost $]]/SUD_UOS[[#This Row],[Proposed: Total Units of Service]],0)</f>
        <v>0</v>
      </c>
      <c r="M20" s="606">
        <f>IFERROR(SUD_UOS[[#This Row],[Net Cost $]]/SUD_UOS[[#This Row],[Proposed: Total Units of Service]],0)</f>
        <v>0</v>
      </c>
      <c r="N20" s="606">
        <f>IFERROR(MIN(SUD_UOS[[#This Row],[Interim Rate (Rate Cap) $]:[Net Cost per Unit $]])*SUD_UOS[[#This Row],[Proposed: DMC Units]],0)</f>
        <v>0</v>
      </c>
      <c r="O20" s="606">
        <f>IFERROR(MIN(SUD_UOS[[#This Row],[Interim Rate (Rate Cap) $]:[Net Cost per Unit $]])*(SUD_UOS[[#This Row],[Proposed: Total Units of Service]]-SUD_UOS[[#This Row],[Proposed: DMC Units]]),0)</f>
        <v>0</v>
      </c>
      <c r="P20" s="607"/>
      <c r="Q20" s="607"/>
      <c r="R20" s="608" t="str">
        <f>IFERROR(SUD_UOS[[#This Row],[Prior Approved: DMC Units]]/SUD_UOS[[#This Row],[Prior Approved: Total Units of Service]],"")</f>
        <v/>
      </c>
      <c r="S20" s="610">
        <f>IFERROR(SUD_UOS[[#This Row],[Proposed: Total Units of Service]]-SUD_UOS[[#This Row],[Prior Approved: Total Units of Service]],0)</f>
        <v>0</v>
      </c>
      <c r="T20" s="610">
        <f>IFERROR(SUD_UOS[[#This Row],[Proposed: DMC Units]]-SUD_UOS[[#This Row],[Prior Approved: DMC Units]],0)</f>
        <v>0</v>
      </c>
    </row>
    <row r="21" spans="1:20" ht="13">
      <c r="A21" s="603">
        <v>13</v>
      </c>
      <c r="B21" s="604"/>
      <c r="C21" s="604"/>
      <c r="D21" s="604"/>
      <c r="E21" s="605"/>
      <c r="F21" s="605"/>
      <c r="G21" s="606">
        <f>IFERROR(SUD_UOS[[#This Row],[Gross Cost $]]-SUD_UOS[[#This Row],[Other Revenues $]],0)</f>
        <v>0</v>
      </c>
      <c r="H21" s="607"/>
      <c r="I21" s="607"/>
      <c r="J21" s="608" t="str">
        <f>IFERROR(SUD_UOS[[#This Row],[Proposed: DMC Units]]/SUD_UOS[[#This Row],[Proposed: Total Units of Service]],"")</f>
        <v/>
      </c>
      <c r="K21" s="611"/>
      <c r="L21" s="606">
        <f>IFERROR(SUD_UOS[[#This Row],[Gross Cost $]]/SUD_UOS[[#This Row],[Proposed: Total Units of Service]],0)</f>
        <v>0</v>
      </c>
      <c r="M21" s="606">
        <f>IFERROR(SUD_UOS[[#This Row],[Net Cost $]]/SUD_UOS[[#This Row],[Proposed: Total Units of Service]],0)</f>
        <v>0</v>
      </c>
      <c r="N21" s="606">
        <f>IFERROR(MIN(SUD_UOS[[#This Row],[Interim Rate (Rate Cap) $]:[Net Cost per Unit $]])*SUD_UOS[[#This Row],[Proposed: DMC Units]],0)</f>
        <v>0</v>
      </c>
      <c r="O21" s="606">
        <f>IFERROR(MIN(SUD_UOS[[#This Row],[Interim Rate (Rate Cap) $]:[Net Cost per Unit $]])*(SUD_UOS[[#This Row],[Proposed: Total Units of Service]]-SUD_UOS[[#This Row],[Proposed: DMC Units]]),0)</f>
        <v>0</v>
      </c>
      <c r="P21" s="607"/>
      <c r="Q21" s="607"/>
      <c r="R21" s="608" t="str">
        <f>IFERROR(SUD_UOS[[#This Row],[Prior Approved: DMC Units]]/SUD_UOS[[#This Row],[Prior Approved: Total Units of Service]],"")</f>
        <v/>
      </c>
      <c r="S21" s="610">
        <f>IFERROR(SUD_UOS[[#This Row],[Proposed: Total Units of Service]]-SUD_UOS[[#This Row],[Prior Approved: Total Units of Service]],0)</f>
        <v>0</v>
      </c>
      <c r="T21" s="610">
        <f>IFERROR(SUD_UOS[[#This Row],[Proposed: DMC Units]]-SUD_UOS[[#This Row],[Prior Approved: DMC Units]],0)</f>
        <v>0</v>
      </c>
    </row>
    <row r="22" spans="1:20" ht="13">
      <c r="A22" s="603">
        <v>14</v>
      </c>
      <c r="B22" s="604"/>
      <c r="C22" s="604"/>
      <c r="D22" s="604"/>
      <c r="E22" s="605"/>
      <c r="F22" s="605"/>
      <c r="G22" s="606">
        <f>IFERROR(SUD_UOS[[#This Row],[Gross Cost $]]-SUD_UOS[[#This Row],[Other Revenues $]],0)</f>
        <v>0</v>
      </c>
      <c r="H22" s="607"/>
      <c r="I22" s="607"/>
      <c r="J22" s="608" t="str">
        <f>IFERROR(SUD_UOS[[#This Row],[Proposed: DMC Units]]/SUD_UOS[[#This Row],[Proposed: Total Units of Service]],"")</f>
        <v/>
      </c>
      <c r="K22" s="611"/>
      <c r="L22" s="606">
        <f>IFERROR(SUD_UOS[[#This Row],[Gross Cost $]]/SUD_UOS[[#This Row],[Proposed: Total Units of Service]],0)</f>
        <v>0</v>
      </c>
      <c r="M22" s="606">
        <f>IFERROR(SUD_UOS[[#This Row],[Net Cost $]]/SUD_UOS[[#This Row],[Proposed: Total Units of Service]],0)</f>
        <v>0</v>
      </c>
      <c r="N22" s="606">
        <f>IFERROR(MIN(SUD_UOS[[#This Row],[Interim Rate (Rate Cap) $]:[Net Cost per Unit $]])*SUD_UOS[[#This Row],[Proposed: DMC Units]],0)</f>
        <v>0</v>
      </c>
      <c r="O22" s="606">
        <f>IFERROR(MIN(SUD_UOS[[#This Row],[Interim Rate (Rate Cap) $]:[Net Cost per Unit $]])*(SUD_UOS[[#This Row],[Proposed: Total Units of Service]]-SUD_UOS[[#This Row],[Proposed: DMC Units]]),0)</f>
        <v>0</v>
      </c>
      <c r="P22" s="607"/>
      <c r="Q22" s="607"/>
      <c r="R22" s="608" t="str">
        <f>IFERROR(SUD_UOS[[#This Row],[Prior Approved: DMC Units]]/SUD_UOS[[#This Row],[Prior Approved: Total Units of Service]],"")</f>
        <v/>
      </c>
      <c r="S22" s="610">
        <f>IFERROR(SUD_UOS[[#This Row],[Proposed: Total Units of Service]]-SUD_UOS[[#This Row],[Prior Approved: Total Units of Service]],0)</f>
        <v>0</v>
      </c>
      <c r="T22" s="610">
        <f>IFERROR(SUD_UOS[[#This Row],[Proposed: DMC Units]]-SUD_UOS[[#This Row],[Prior Approved: DMC Units]],0)</f>
        <v>0</v>
      </c>
    </row>
    <row r="23" spans="1:20" ht="13">
      <c r="A23" s="603">
        <v>15</v>
      </c>
      <c r="B23" s="604"/>
      <c r="C23" s="604"/>
      <c r="D23" s="604"/>
      <c r="E23" s="605"/>
      <c r="F23" s="605"/>
      <c r="G23" s="606">
        <f>IFERROR(SUD_UOS[[#This Row],[Gross Cost $]]-SUD_UOS[[#This Row],[Other Revenues $]],0)</f>
        <v>0</v>
      </c>
      <c r="H23" s="607"/>
      <c r="I23" s="607"/>
      <c r="J23" s="608" t="str">
        <f>IFERROR(SUD_UOS[[#This Row],[Proposed: DMC Units]]/SUD_UOS[[#This Row],[Proposed: Total Units of Service]],"")</f>
        <v/>
      </c>
      <c r="K23" s="611"/>
      <c r="L23" s="606">
        <f>IFERROR(SUD_UOS[[#This Row],[Gross Cost $]]/SUD_UOS[[#This Row],[Proposed: Total Units of Service]],0)</f>
        <v>0</v>
      </c>
      <c r="M23" s="606">
        <f>IFERROR(SUD_UOS[[#This Row],[Net Cost $]]/SUD_UOS[[#This Row],[Proposed: Total Units of Service]],0)</f>
        <v>0</v>
      </c>
      <c r="N23" s="606">
        <f>IFERROR(MIN(SUD_UOS[[#This Row],[Interim Rate (Rate Cap) $]:[Net Cost per Unit $]])*SUD_UOS[[#This Row],[Proposed: DMC Units]],0)</f>
        <v>0</v>
      </c>
      <c r="O23" s="606">
        <f>IFERROR(MIN(SUD_UOS[[#This Row],[Interim Rate (Rate Cap) $]:[Net Cost per Unit $]])*(SUD_UOS[[#This Row],[Proposed: Total Units of Service]]-SUD_UOS[[#This Row],[Proposed: DMC Units]]),0)</f>
        <v>0</v>
      </c>
      <c r="P23" s="607"/>
      <c r="Q23" s="607"/>
      <c r="R23" s="608" t="str">
        <f>IFERROR(SUD_UOS[[#This Row],[Prior Approved: DMC Units]]/SUD_UOS[[#This Row],[Prior Approved: Total Units of Service]],"")</f>
        <v/>
      </c>
      <c r="S23" s="610">
        <f>IFERROR(SUD_UOS[[#This Row],[Proposed: Total Units of Service]]-SUD_UOS[[#This Row],[Prior Approved: Total Units of Service]],0)</f>
        <v>0</v>
      </c>
      <c r="T23" s="610">
        <f>IFERROR(SUD_UOS[[#This Row],[Proposed: DMC Units]]-SUD_UOS[[#This Row],[Prior Approved: DMC Units]],0)</f>
        <v>0</v>
      </c>
    </row>
    <row r="24" spans="1:20" ht="13">
      <c r="A24" s="603">
        <v>16</v>
      </c>
      <c r="B24" s="604"/>
      <c r="C24" s="604"/>
      <c r="D24" s="604"/>
      <c r="E24" s="605"/>
      <c r="F24" s="605"/>
      <c r="G24" s="606">
        <f>IFERROR(SUD_UOS[[#This Row],[Gross Cost $]]-SUD_UOS[[#This Row],[Other Revenues $]],0)</f>
        <v>0</v>
      </c>
      <c r="H24" s="607"/>
      <c r="I24" s="607"/>
      <c r="J24" s="608" t="str">
        <f>IFERROR(SUD_UOS[[#This Row],[Proposed: DMC Units]]/SUD_UOS[[#This Row],[Proposed: Total Units of Service]],"")</f>
        <v/>
      </c>
      <c r="K24" s="611"/>
      <c r="L24" s="606">
        <f>IFERROR(SUD_UOS[[#This Row],[Gross Cost $]]/SUD_UOS[[#This Row],[Proposed: Total Units of Service]],0)</f>
        <v>0</v>
      </c>
      <c r="M24" s="606">
        <f>IFERROR(SUD_UOS[[#This Row],[Net Cost $]]/SUD_UOS[[#This Row],[Proposed: Total Units of Service]],0)</f>
        <v>0</v>
      </c>
      <c r="N24" s="606">
        <f>IFERROR(MIN(SUD_UOS[[#This Row],[Interim Rate (Rate Cap) $]:[Net Cost per Unit $]])*SUD_UOS[[#This Row],[Proposed: DMC Units]],0)</f>
        <v>0</v>
      </c>
      <c r="O24" s="606">
        <f>IFERROR(MIN(SUD_UOS[[#This Row],[Interim Rate (Rate Cap) $]:[Net Cost per Unit $]])*(SUD_UOS[[#This Row],[Proposed: Total Units of Service]]-SUD_UOS[[#This Row],[Proposed: DMC Units]]),0)</f>
        <v>0</v>
      </c>
      <c r="P24" s="607"/>
      <c r="Q24" s="607"/>
      <c r="R24" s="608" t="str">
        <f>IFERROR(SUD_UOS[[#This Row],[Prior Approved: DMC Units]]/SUD_UOS[[#This Row],[Prior Approved: Total Units of Service]],"")</f>
        <v/>
      </c>
      <c r="S24" s="610">
        <f>IFERROR(SUD_UOS[[#This Row],[Proposed: Total Units of Service]]-SUD_UOS[[#This Row],[Prior Approved: Total Units of Service]],0)</f>
        <v>0</v>
      </c>
      <c r="T24" s="610">
        <f>IFERROR(SUD_UOS[[#This Row],[Proposed: DMC Units]]-SUD_UOS[[#This Row],[Prior Approved: DMC Units]],0)</f>
        <v>0</v>
      </c>
    </row>
    <row r="25" spans="1:20" ht="13">
      <c r="A25" s="603">
        <v>17</v>
      </c>
      <c r="B25" s="604"/>
      <c r="C25" s="604"/>
      <c r="D25" s="604"/>
      <c r="E25" s="605"/>
      <c r="F25" s="605"/>
      <c r="G25" s="606">
        <f>IFERROR(SUD_UOS[[#This Row],[Gross Cost $]]-SUD_UOS[[#This Row],[Other Revenues $]],0)</f>
        <v>0</v>
      </c>
      <c r="H25" s="607"/>
      <c r="I25" s="607"/>
      <c r="J25" s="608" t="str">
        <f>IFERROR(SUD_UOS[[#This Row],[Proposed: DMC Units]]/SUD_UOS[[#This Row],[Proposed: Total Units of Service]],"")</f>
        <v/>
      </c>
      <c r="K25" s="611"/>
      <c r="L25" s="606">
        <f>IFERROR(SUD_UOS[[#This Row],[Gross Cost $]]/SUD_UOS[[#This Row],[Proposed: Total Units of Service]],0)</f>
        <v>0</v>
      </c>
      <c r="M25" s="606">
        <f>IFERROR(SUD_UOS[[#This Row],[Net Cost $]]/SUD_UOS[[#This Row],[Proposed: Total Units of Service]],0)</f>
        <v>0</v>
      </c>
      <c r="N25" s="606">
        <f>IFERROR(MIN(SUD_UOS[[#This Row],[Interim Rate (Rate Cap) $]:[Net Cost per Unit $]])*SUD_UOS[[#This Row],[Proposed: DMC Units]],0)</f>
        <v>0</v>
      </c>
      <c r="O25" s="606">
        <f>IFERROR(MIN(SUD_UOS[[#This Row],[Interim Rate (Rate Cap) $]:[Net Cost per Unit $]])*(SUD_UOS[[#This Row],[Proposed: Total Units of Service]]-SUD_UOS[[#This Row],[Proposed: DMC Units]]),0)</f>
        <v>0</v>
      </c>
      <c r="P25" s="607"/>
      <c r="Q25" s="607"/>
      <c r="R25" s="608" t="str">
        <f>IFERROR(SUD_UOS[[#This Row],[Prior Approved: DMC Units]]/SUD_UOS[[#This Row],[Prior Approved: Total Units of Service]],"")</f>
        <v/>
      </c>
      <c r="S25" s="610">
        <f>IFERROR(SUD_UOS[[#This Row],[Proposed: Total Units of Service]]-SUD_UOS[[#This Row],[Prior Approved: Total Units of Service]],0)</f>
        <v>0</v>
      </c>
      <c r="T25" s="610">
        <f>IFERROR(SUD_UOS[[#This Row],[Proposed: DMC Units]]-SUD_UOS[[#This Row],[Prior Approved: DMC Units]],0)</f>
        <v>0</v>
      </c>
    </row>
    <row r="26" spans="1:20" ht="13">
      <c r="A26" s="603">
        <v>18</v>
      </c>
      <c r="B26" s="604"/>
      <c r="C26" s="604"/>
      <c r="D26" s="604"/>
      <c r="E26" s="605"/>
      <c r="F26" s="605"/>
      <c r="G26" s="606">
        <f>IFERROR(SUD_UOS[[#This Row],[Gross Cost $]]-SUD_UOS[[#This Row],[Other Revenues $]],0)</f>
        <v>0</v>
      </c>
      <c r="H26" s="607"/>
      <c r="I26" s="607"/>
      <c r="J26" s="608" t="str">
        <f>IFERROR(SUD_UOS[[#This Row],[Proposed: DMC Units]]/SUD_UOS[[#This Row],[Proposed: Total Units of Service]],"")</f>
        <v/>
      </c>
      <c r="K26" s="611"/>
      <c r="L26" s="606">
        <f>IFERROR(SUD_UOS[[#This Row],[Gross Cost $]]/SUD_UOS[[#This Row],[Proposed: Total Units of Service]],0)</f>
        <v>0</v>
      </c>
      <c r="M26" s="606">
        <f>IFERROR(SUD_UOS[[#This Row],[Net Cost $]]/SUD_UOS[[#This Row],[Proposed: Total Units of Service]],0)</f>
        <v>0</v>
      </c>
      <c r="N26" s="606">
        <f>IFERROR(MIN(SUD_UOS[[#This Row],[Interim Rate (Rate Cap) $]:[Net Cost per Unit $]])*SUD_UOS[[#This Row],[Proposed: DMC Units]],0)</f>
        <v>0</v>
      </c>
      <c r="O26" s="606">
        <f>IFERROR(MIN(SUD_UOS[[#This Row],[Interim Rate (Rate Cap) $]:[Net Cost per Unit $]])*(SUD_UOS[[#This Row],[Proposed: Total Units of Service]]-SUD_UOS[[#This Row],[Proposed: DMC Units]]),0)</f>
        <v>0</v>
      </c>
      <c r="P26" s="607"/>
      <c r="Q26" s="607"/>
      <c r="R26" s="608" t="str">
        <f>IFERROR(SUD_UOS[[#This Row],[Prior Approved: DMC Units]]/SUD_UOS[[#This Row],[Prior Approved: Total Units of Service]],"")</f>
        <v/>
      </c>
      <c r="S26" s="610">
        <f>IFERROR(SUD_UOS[[#This Row],[Proposed: Total Units of Service]]-SUD_UOS[[#This Row],[Prior Approved: Total Units of Service]],0)</f>
        <v>0</v>
      </c>
      <c r="T26" s="610">
        <f>IFERROR(SUD_UOS[[#This Row],[Proposed: DMC Units]]-SUD_UOS[[#This Row],[Prior Approved: DMC Units]],0)</f>
        <v>0</v>
      </c>
    </row>
    <row r="27" spans="1:20" ht="13">
      <c r="A27" s="603">
        <v>19</v>
      </c>
      <c r="B27" s="604"/>
      <c r="C27" s="604"/>
      <c r="D27" s="604"/>
      <c r="E27" s="605"/>
      <c r="F27" s="605"/>
      <c r="G27" s="606">
        <f>IFERROR(SUD_UOS[[#This Row],[Gross Cost $]]-SUD_UOS[[#This Row],[Other Revenues $]],0)</f>
        <v>0</v>
      </c>
      <c r="H27" s="607"/>
      <c r="I27" s="607"/>
      <c r="J27" s="608" t="str">
        <f>IFERROR(SUD_UOS[[#This Row],[Proposed: DMC Units]]/SUD_UOS[[#This Row],[Proposed: Total Units of Service]],"")</f>
        <v/>
      </c>
      <c r="K27" s="611"/>
      <c r="L27" s="606">
        <f>IFERROR(SUD_UOS[[#This Row],[Gross Cost $]]/SUD_UOS[[#This Row],[Proposed: Total Units of Service]],0)</f>
        <v>0</v>
      </c>
      <c r="M27" s="606">
        <f>IFERROR(SUD_UOS[[#This Row],[Net Cost $]]/SUD_UOS[[#This Row],[Proposed: Total Units of Service]],0)</f>
        <v>0</v>
      </c>
      <c r="N27" s="606">
        <f>IFERROR(MIN(SUD_UOS[[#This Row],[Interim Rate (Rate Cap) $]:[Net Cost per Unit $]])*SUD_UOS[[#This Row],[Proposed: DMC Units]],0)</f>
        <v>0</v>
      </c>
      <c r="O27" s="606">
        <f>IFERROR(MIN(SUD_UOS[[#This Row],[Interim Rate (Rate Cap) $]:[Net Cost per Unit $]])*(SUD_UOS[[#This Row],[Proposed: Total Units of Service]]-SUD_UOS[[#This Row],[Proposed: DMC Units]]),0)</f>
        <v>0</v>
      </c>
      <c r="P27" s="607"/>
      <c r="Q27" s="607"/>
      <c r="R27" s="608" t="str">
        <f>IFERROR(SUD_UOS[[#This Row],[Prior Approved: DMC Units]]/SUD_UOS[[#This Row],[Prior Approved: Total Units of Service]],"")</f>
        <v/>
      </c>
      <c r="S27" s="610">
        <f>IFERROR(SUD_UOS[[#This Row],[Proposed: Total Units of Service]]-SUD_UOS[[#This Row],[Prior Approved: Total Units of Service]],0)</f>
        <v>0</v>
      </c>
      <c r="T27" s="610">
        <f>IFERROR(SUD_UOS[[#This Row],[Proposed: DMC Units]]-SUD_UOS[[#This Row],[Prior Approved: DMC Units]],0)</f>
        <v>0</v>
      </c>
    </row>
    <row r="28" spans="1:20" ht="13">
      <c r="A28" s="603">
        <v>20</v>
      </c>
      <c r="B28" s="604"/>
      <c r="C28" s="604"/>
      <c r="D28" s="604"/>
      <c r="E28" s="605"/>
      <c r="F28" s="605"/>
      <c r="G28" s="606">
        <f>IFERROR(SUD_UOS[[#This Row],[Gross Cost $]]-SUD_UOS[[#This Row],[Other Revenues $]],0)</f>
        <v>0</v>
      </c>
      <c r="H28" s="607"/>
      <c r="I28" s="607"/>
      <c r="J28" s="608" t="str">
        <f>IFERROR(SUD_UOS[[#This Row],[Proposed: DMC Units]]/SUD_UOS[[#This Row],[Proposed: Total Units of Service]],"")</f>
        <v/>
      </c>
      <c r="K28" s="611"/>
      <c r="L28" s="606">
        <f>IFERROR(SUD_UOS[[#This Row],[Gross Cost $]]/SUD_UOS[[#This Row],[Proposed: Total Units of Service]],0)</f>
        <v>0</v>
      </c>
      <c r="M28" s="606">
        <f>IFERROR(SUD_UOS[[#This Row],[Net Cost $]]/SUD_UOS[[#This Row],[Proposed: Total Units of Service]],0)</f>
        <v>0</v>
      </c>
      <c r="N28" s="606">
        <f>IFERROR(MIN(SUD_UOS[[#This Row],[Interim Rate (Rate Cap) $]:[Net Cost per Unit $]])*SUD_UOS[[#This Row],[Proposed: DMC Units]],0)</f>
        <v>0</v>
      </c>
      <c r="O28" s="606">
        <f>IFERROR(MIN(SUD_UOS[[#This Row],[Interim Rate (Rate Cap) $]:[Net Cost per Unit $]])*(SUD_UOS[[#This Row],[Proposed: Total Units of Service]]-SUD_UOS[[#This Row],[Proposed: DMC Units]]),0)</f>
        <v>0</v>
      </c>
      <c r="P28" s="607"/>
      <c r="Q28" s="607"/>
      <c r="R28" s="608" t="str">
        <f>IFERROR(SUD_UOS[[#This Row],[Prior Approved: DMC Units]]/SUD_UOS[[#This Row],[Prior Approved: Total Units of Service]],"")</f>
        <v/>
      </c>
      <c r="S28" s="610">
        <f>IFERROR(SUD_UOS[[#This Row],[Proposed: Total Units of Service]]-SUD_UOS[[#This Row],[Prior Approved: Total Units of Service]],0)</f>
        <v>0</v>
      </c>
      <c r="T28" s="610">
        <f>IFERROR(SUD_UOS[[#This Row],[Proposed: DMC Units]]-SUD_UOS[[#This Row],[Prior Approved: DMC Units]],0)</f>
        <v>0</v>
      </c>
    </row>
    <row r="29" spans="1:20" ht="13">
      <c r="A29" s="603">
        <v>21</v>
      </c>
      <c r="B29" s="604"/>
      <c r="C29" s="604"/>
      <c r="D29" s="604"/>
      <c r="E29" s="605"/>
      <c r="F29" s="605"/>
      <c r="G29" s="606">
        <f>IFERROR(SUD_UOS[[#This Row],[Gross Cost $]]-SUD_UOS[[#This Row],[Other Revenues $]],0)</f>
        <v>0</v>
      </c>
      <c r="H29" s="607"/>
      <c r="I29" s="607"/>
      <c r="J29" s="608" t="str">
        <f>IFERROR(SUD_UOS[[#This Row],[Proposed: DMC Units]]/SUD_UOS[[#This Row],[Proposed: Total Units of Service]],"")</f>
        <v/>
      </c>
      <c r="K29" s="611"/>
      <c r="L29" s="606">
        <f>IFERROR(SUD_UOS[[#This Row],[Gross Cost $]]/SUD_UOS[[#This Row],[Proposed: Total Units of Service]],0)</f>
        <v>0</v>
      </c>
      <c r="M29" s="606">
        <f>IFERROR(SUD_UOS[[#This Row],[Net Cost $]]/SUD_UOS[[#This Row],[Proposed: Total Units of Service]],0)</f>
        <v>0</v>
      </c>
      <c r="N29" s="606">
        <f>IFERROR(MIN(SUD_UOS[[#This Row],[Interim Rate (Rate Cap) $]:[Net Cost per Unit $]])*SUD_UOS[[#This Row],[Proposed: DMC Units]],0)</f>
        <v>0</v>
      </c>
      <c r="O29" s="606">
        <f>IFERROR(MIN(SUD_UOS[[#This Row],[Interim Rate (Rate Cap) $]:[Net Cost per Unit $]])*(SUD_UOS[[#This Row],[Proposed: Total Units of Service]]-SUD_UOS[[#This Row],[Proposed: DMC Units]]),0)</f>
        <v>0</v>
      </c>
      <c r="P29" s="607"/>
      <c r="Q29" s="607"/>
      <c r="R29" s="608" t="str">
        <f>IFERROR(SUD_UOS[[#This Row],[Prior Approved: DMC Units]]/SUD_UOS[[#This Row],[Prior Approved: Total Units of Service]],"")</f>
        <v/>
      </c>
      <c r="S29" s="610">
        <f>IFERROR(SUD_UOS[[#This Row],[Proposed: Total Units of Service]]-SUD_UOS[[#This Row],[Prior Approved: Total Units of Service]],0)</f>
        <v>0</v>
      </c>
      <c r="T29" s="610">
        <f>IFERROR(SUD_UOS[[#This Row],[Proposed: DMC Units]]-SUD_UOS[[#This Row],[Prior Approved: DMC Units]],0)</f>
        <v>0</v>
      </c>
    </row>
    <row r="30" spans="1:20" ht="13">
      <c r="A30" s="603">
        <v>22</v>
      </c>
      <c r="B30" s="604"/>
      <c r="C30" s="604"/>
      <c r="D30" s="604"/>
      <c r="E30" s="605"/>
      <c r="F30" s="605"/>
      <c r="G30" s="606">
        <f>IFERROR(SUD_UOS[[#This Row],[Gross Cost $]]-SUD_UOS[[#This Row],[Other Revenues $]],0)</f>
        <v>0</v>
      </c>
      <c r="H30" s="607"/>
      <c r="I30" s="607"/>
      <c r="J30" s="608" t="str">
        <f>IFERROR(SUD_UOS[[#This Row],[Proposed: DMC Units]]/SUD_UOS[[#This Row],[Proposed: Total Units of Service]],"")</f>
        <v/>
      </c>
      <c r="K30" s="611"/>
      <c r="L30" s="606">
        <f>IFERROR(SUD_UOS[[#This Row],[Gross Cost $]]/SUD_UOS[[#This Row],[Proposed: Total Units of Service]],0)</f>
        <v>0</v>
      </c>
      <c r="M30" s="606">
        <f>IFERROR(SUD_UOS[[#This Row],[Net Cost $]]/SUD_UOS[[#This Row],[Proposed: Total Units of Service]],0)</f>
        <v>0</v>
      </c>
      <c r="N30" s="606">
        <f>IFERROR(MIN(SUD_UOS[[#This Row],[Interim Rate (Rate Cap) $]:[Net Cost per Unit $]])*SUD_UOS[[#This Row],[Proposed: DMC Units]],0)</f>
        <v>0</v>
      </c>
      <c r="O30" s="606">
        <f>IFERROR(MIN(SUD_UOS[[#This Row],[Interim Rate (Rate Cap) $]:[Net Cost per Unit $]])*(SUD_UOS[[#This Row],[Proposed: Total Units of Service]]-SUD_UOS[[#This Row],[Proposed: DMC Units]]),0)</f>
        <v>0</v>
      </c>
      <c r="P30" s="607"/>
      <c r="Q30" s="607"/>
      <c r="R30" s="608" t="str">
        <f>IFERROR(SUD_UOS[[#This Row],[Prior Approved: DMC Units]]/SUD_UOS[[#This Row],[Prior Approved: Total Units of Service]],"")</f>
        <v/>
      </c>
      <c r="S30" s="610">
        <f>IFERROR(SUD_UOS[[#This Row],[Proposed: Total Units of Service]]-SUD_UOS[[#This Row],[Prior Approved: Total Units of Service]],0)</f>
        <v>0</v>
      </c>
      <c r="T30" s="610">
        <f>IFERROR(SUD_UOS[[#This Row],[Proposed: DMC Units]]-SUD_UOS[[#This Row],[Prior Approved: DMC Units]],0)</f>
        <v>0</v>
      </c>
    </row>
    <row r="31" spans="1:20" ht="13">
      <c r="A31" s="603">
        <v>23</v>
      </c>
      <c r="B31" s="604"/>
      <c r="C31" s="604"/>
      <c r="D31" s="604"/>
      <c r="E31" s="605"/>
      <c r="F31" s="605"/>
      <c r="G31" s="606">
        <f>IFERROR(SUD_UOS[[#This Row],[Gross Cost $]]-SUD_UOS[[#This Row],[Other Revenues $]],0)</f>
        <v>0</v>
      </c>
      <c r="H31" s="607"/>
      <c r="I31" s="607"/>
      <c r="J31" s="608" t="str">
        <f>IFERROR(SUD_UOS[[#This Row],[Proposed: DMC Units]]/SUD_UOS[[#This Row],[Proposed: Total Units of Service]],"")</f>
        <v/>
      </c>
      <c r="K31" s="611"/>
      <c r="L31" s="606">
        <f>IFERROR(SUD_UOS[[#This Row],[Gross Cost $]]/SUD_UOS[[#This Row],[Proposed: Total Units of Service]],0)</f>
        <v>0</v>
      </c>
      <c r="M31" s="606">
        <f>IFERROR(SUD_UOS[[#This Row],[Net Cost $]]/SUD_UOS[[#This Row],[Proposed: Total Units of Service]],0)</f>
        <v>0</v>
      </c>
      <c r="N31" s="606">
        <f>IFERROR(MIN(SUD_UOS[[#This Row],[Interim Rate (Rate Cap) $]:[Net Cost per Unit $]])*SUD_UOS[[#This Row],[Proposed: DMC Units]],0)</f>
        <v>0</v>
      </c>
      <c r="O31" s="606">
        <f>IFERROR(MIN(SUD_UOS[[#This Row],[Interim Rate (Rate Cap) $]:[Net Cost per Unit $]])*(SUD_UOS[[#This Row],[Proposed: Total Units of Service]]-SUD_UOS[[#This Row],[Proposed: DMC Units]]),0)</f>
        <v>0</v>
      </c>
      <c r="P31" s="607"/>
      <c r="Q31" s="607"/>
      <c r="R31" s="608" t="str">
        <f>IFERROR(SUD_UOS[[#This Row],[Prior Approved: DMC Units]]/SUD_UOS[[#This Row],[Prior Approved: Total Units of Service]],"")</f>
        <v/>
      </c>
      <c r="S31" s="610">
        <f>IFERROR(SUD_UOS[[#This Row],[Proposed: Total Units of Service]]-SUD_UOS[[#This Row],[Prior Approved: Total Units of Service]],0)</f>
        <v>0</v>
      </c>
      <c r="T31" s="610">
        <f>IFERROR(SUD_UOS[[#This Row],[Proposed: DMC Units]]-SUD_UOS[[#This Row],[Prior Approved: DMC Units]],0)</f>
        <v>0</v>
      </c>
    </row>
    <row r="32" spans="1:20" ht="13">
      <c r="A32" s="603">
        <v>24</v>
      </c>
      <c r="B32" s="604"/>
      <c r="C32" s="604"/>
      <c r="D32" s="604"/>
      <c r="E32" s="605"/>
      <c r="F32" s="605"/>
      <c r="G32" s="606">
        <f>IFERROR(SUD_UOS[[#This Row],[Gross Cost $]]-SUD_UOS[[#This Row],[Other Revenues $]],0)</f>
        <v>0</v>
      </c>
      <c r="H32" s="607"/>
      <c r="I32" s="607"/>
      <c r="J32" s="608" t="str">
        <f>IFERROR(SUD_UOS[[#This Row],[Proposed: DMC Units]]/SUD_UOS[[#This Row],[Proposed: Total Units of Service]],"")</f>
        <v/>
      </c>
      <c r="K32" s="611"/>
      <c r="L32" s="606">
        <f>IFERROR(SUD_UOS[[#This Row],[Gross Cost $]]/SUD_UOS[[#This Row],[Proposed: Total Units of Service]],0)</f>
        <v>0</v>
      </c>
      <c r="M32" s="606">
        <f>IFERROR(SUD_UOS[[#This Row],[Net Cost $]]/SUD_UOS[[#This Row],[Proposed: Total Units of Service]],0)</f>
        <v>0</v>
      </c>
      <c r="N32" s="606">
        <f>IFERROR(MIN(SUD_UOS[[#This Row],[Interim Rate (Rate Cap) $]:[Net Cost per Unit $]])*SUD_UOS[[#This Row],[Proposed: DMC Units]],0)</f>
        <v>0</v>
      </c>
      <c r="O32" s="606">
        <f>IFERROR(MIN(SUD_UOS[[#This Row],[Interim Rate (Rate Cap) $]:[Net Cost per Unit $]])*(SUD_UOS[[#This Row],[Proposed: Total Units of Service]]-SUD_UOS[[#This Row],[Proposed: DMC Units]]),0)</f>
        <v>0</v>
      </c>
      <c r="P32" s="607"/>
      <c r="Q32" s="607"/>
      <c r="R32" s="608" t="str">
        <f>IFERROR(SUD_UOS[[#This Row],[Prior Approved: DMC Units]]/SUD_UOS[[#This Row],[Prior Approved: Total Units of Service]],"")</f>
        <v/>
      </c>
      <c r="S32" s="610">
        <f>IFERROR(SUD_UOS[[#This Row],[Proposed: Total Units of Service]]-SUD_UOS[[#This Row],[Prior Approved: Total Units of Service]],0)</f>
        <v>0</v>
      </c>
      <c r="T32" s="610">
        <f>IFERROR(SUD_UOS[[#This Row],[Proposed: DMC Units]]-SUD_UOS[[#This Row],[Prior Approved: DMC Units]],0)</f>
        <v>0</v>
      </c>
    </row>
    <row r="33" spans="1:20" ht="13">
      <c r="A33" s="603">
        <v>25</v>
      </c>
      <c r="B33" s="604"/>
      <c r="C33" s="604"/>
      <c r="D33" s="604"/>
      <c r="E33" s="605"/>
      <c r="F33" s="605"/>
      <c r="G33" s="606">
        <f>IFERROR(SUD_UOS[[#This Row],[Gross Cost $]]-SUD_UOS[[#This Row],[Other Revenues $]],0)</f>
        <v>0</v>
      </c>
      <c r="H33" s="607"/>
      <c r="I33" s="607"/>
      <c r="J33" s="608" t="str">
        <f>IFERROR(SUD_UOS[[#This Row],[Proposed: DMC Units]]/SUD_UOS[[#This Row],[Proposed: Total Units of Service]],"")</f>
        <v/>
      </c>
      <c r="K33" s="611"/>
      <c r="L33" s="606">
        <f>IFERROR(SUD_UOS[[#This Row],[Gross Cost $]]/SUD_UOS[[#This Row],[Proposed: Total Units of Service]],0)</f>
        <v>0</v>
      </c>
      <c r="M33" s="606">
        <f>IFERROR(SUD_UOS[[#This Row],[Net Cost $]]/SUD_UOS[[#This Row],[Proposed: Total Units of Service]],0)</f>
        <v>0</v>
      </c>
      <c r="N33" s="606">
        <f>IFERROR(MIN(SUD_UOS[[#This Row],[Interim Rate (Rate Cap) $]:[Net Cost per Unit $]])*SUD_UOS[[#This Row],[Proposed: DMC Units]],0)</f>
        <v>0</v>
      </c>
      <c r="O33" s="606">
        <f>IFERROR(MIN(SUD_UOS[[#This Row],[Interim Rate (Rate Cap) $]:[Net Cost per Unit $]])*(SUD_UOS[[#This Row],[Proposed: Total Units of Service]]-SUD_UOS[[#This Row],[Proposed: DMC Units]]),0)</f>
        <v>0</v>
      </c>
      <c r="P33" s="607"/>
      <c r="Q33" s="607"/>
      <c r="R33" s="608" t="str">
        <f>IFERROR(SUD_UOS[[#This Row],[Prior Approved: DMC Units]]/SUD_UOS[[#This Row],[Prior Approved: Total Units of Service]],"")</f>
        <v/>
      </c>
      <c r="S33" s="610">
        <f>IFERROR(SUD_UOS[[#This Row],[Proposed: Total Units of Service]]-SUD_UOS[[#This Row],[Prior Approved: Total Units of Service]],0)</f>
        <v>0</v>
      </c>
      <c r="T33" s="610">
        <f>IFERROR(SUD_UOS[[#This Row],[Proposed: DMC Units]]-SUD_UOS[[#This Row],[Prior Approved: DMC Units]],0)</f>
        <v>0</v>
      </c>
    </row>
    <row r="34" spans="1:20" ht="13" hidden="1">
      <c r="A34" s="603">
        <v>26</v>
      </c>
      <c r="B34" s="604"/>
      <c r="C34" s="604"/>
      <c r="D34" s="604"/>
      <c r="E34" s="605"/>
      <c r="F34" s="605"/>
      <c r="G34" s="606">
        <f>IFERROR(SUD_UOS[[#This Row],[Gross Cost $]]-SUD_UOS[[#This Row],[Other Revenues $]],0)</f>
        <v>0</v>
      </c>
      <c r="H34" s="607"/>
      <c r="I34" s="607"/>
      <c r="J34" s="608" t="str">
        <f>IFERROR(SUD_UOS[[#This Row],[Proposed: DMC Units]]/SUD_UOS[[#This Row],[Proposed: Total Units of Service]],"")</f>
        <v/>
      </c>
      <c r="K34" s="611"/>
      <c r="L34" s="606">
        <f>IFERROR(SUD_UOS[[#This Row],[Gross Cost $]]/SUD_UOS[[#This Row],[Proposed: Total Units of Service]],0)</f>
        <v>0</v>
      </c>
      <c r="M34" s="606">
        <f>IFERROR(SUD_UOS[[#This Row],[Net Cost $]]/SUD_UOS[[#This Row],[Proposed: Total Units of Service]],0)</f>
        <v>0</v>
      </c>
      <c r="N34" s="606">
        <f>IFERROR(MIN(SUD_UOS[[#This Row],[Interim Rate (Rate Cap) $]:[Net Cost per Unit $]])*SUD_UOS[[#This Row],[Proposed: DMC Units]],0)</f>
        <v>0</v>
      </c>
      <c r="O34" s="606">
        <f>IFERROR(MIN(SUD_UOS[[#This Row],[Interim Rate (Rate Cap) $]:[Net Cost per Unit $]])*(SUD_UOS[[#This Row],[Proposed: Total Units of Service]]-SUD_UOS[[#This Row],[Proposed: DMC Units]]),0)</f>
        <v>0</v>
      </c>
      <c r="P34" s="607"/>
      <c r="Q34" s="607"/>
      <c r="R34" s="608" t="str">
        <f>IFERROR(SUD_UOS[[#This Row],[Prior Approved: DMC Units]]/SUD_UOS[[#This Row],[Prior Approved: Total Units of Service]],"")</f>
        <v/>
      </c>
      <c r="S34" s="610">
        <f>IFERROR(SUD_UOS[[#This Row],[Proposed: Total Units of Service]]-SUD_UOS[[#This Row],[Prior Approved: Total Units of Service]],0)</f>
        <v>0</v>
      </c>
      <c r="T34" s="610">
        <f>IFERROR(SUD_UOS[[#This Row],[Proposed: DMC Units]]-SUD_UOS[[#This Row],[Prior Approved: DMC Units]],0)</f>
        <v>0</v>
      </c>
    </row>
    <row r="35" spans="1:20" ht="13" hidden="1">
      <c r="A35" s="603">
        <v>27</v>
      </c>
      <c r="B35" s="604"/>
      <c r="C35" s="604"/>
      <c r="D35" s="604"/>
      <c r="E35" s="605"/>
      <c r="F35" s="605"/>
      <c r="G35" s="606">
        <f>IFERROR(SUD_UOS[[#This Row],[Gross Cost $]]-SUD_UOS[[#This Row],[Other Revenues $]],0)</f>
        <v>0</v>
      </c>
      <c r="H35" s="607"/>
      <c r="I35" s="607"/>
      <c r="J35" s="608" t="str">
        <f>IFERROR(SUD_UOS[[#This Row],[Proposed: DMC Units]]/SUD_UOS[[#This Row],[Proposed: Total Units of Service]],"")</f>
        <v/>
      </c>
      <c r="K35" s="611"/>
      <c r="L35" s="606">
        <f>IFERROR(SUD_UOS[[#This Row],[Gross Cost $]]/SUD_UOS[[#This Row],[Proposed: Total Units of Service]],0)</f>
        <v>0</v>
      </c>
      <c r="M35" s="606">
        <f>IFERROR(SUD_UOS[[#This Row],[Net Cost $]]/SUD_UOS[[#This Row],[Proposed: Total Units of Service]],0)</f>
        <v>0</v>
      </c>
      <c r="N35" s="606">
        <f>IFERROR(MIN(SUD_UOS[[#This Row],[Interim Rate (Rate Cap) $]:[Net Cost per Unit $]])*SUD_UOS[[#This Row],[Proposed: DMC Units]],0)</f>
        <v>0</v>
      </c>
      <c r="O35" s="606">
        <f>IFERROR(MIN(SUD_UOS[[#This Row],[Interim Rate (Rate Cap) $]:[Net Cost per Unit $]])*(SUD_UOS[[#This Row],[Proposed: Total Units of Service]]-SUD_UOS[[#This Row],[Proposed: DMC Units]]),0)</f>
        <v>0</v>
      </c>
      <c r="P35" s="607"/>
      <c r="Q35" s="607"/>
      <c r="R35" s="608" t="str">
        <f>IFERROR(SUD_UOS[[#This Row],[Prior Approved: DMC Units]]/SUD_UOS[[#This Row],[Prior Approved: Total Units of Service]],"")</f>
        <v/>
      </c>
      <c r="S35" s="610">
        <f>IFERROR(SUD_UOS[[#This Row],[Proposed: Total Units of Service]]-SUD_UOS[[#This Row],[Prior Approved: Total Units of Service]],0)</f>
        <v>0</v>
      </c>
      <c r="T35" s="610">
        <f>IFERROR(SUD_UOS[[#This Row],[Proposed: DMC Units]]-SUD_UOS[[#This Row],[Prior Approved: DMC Units]],0)</f>
        <v>0</v>
      </c>
    </row>
    <row r="36" spans="1:20" ht="13" hidden="1">
      <c r="A36" s="603">
        <v>28</v>
      </c>
      <c r="B36" s="604"/>
      <c r="C36" s="604"/>
      <c r="D36" s="604"/>
      <c r="E36" s="605"/>
      <c r="F36" s="605"/>
      <c r="G36" s="606">
        <f>IFERROR(SUD_UOS[[#This Row],[Gross Cost $]]-SUD_UOS[[#This Row],[Other Revenues $]],0)</f>
        <v>0</v>
      </c>
      <c r="H36" s="607"/>
      <c r="I36" s="607"/>
      <c r="J36" s="608" t="str">
        <f>IFERROR(SUD_UOS[[#This Row],[Proposed: DMC Units]]/SUD_UOS[[#This Row],[Proposed: Total Units of Service]],"")</f>
        <v/>
      </c>
      <c r="K36" s="611"/>
      <c r="L36" s="606">
        <f>IFERROR(SUD_UOS[[#This Row],[Gross Cost $]]/SUD_UOS[[#This Row],[Proposed: Total Units of Service]],0)</f>
        <v>0</v>
      </c>
      <c r="M36" s="606">
        <f>IFERROR(SUD_UOS[[#This Row],[Net Cost $]]/SUD_UOS[[#This Row],[Proposed: Total Units of Service]],0)</f>
        <v>0</v>
      </c>
      <c r="N36" s="606">
        <f>IFERROR(MIN(SUD_UOS[[#This Row],[Interim Rate (Rate Cap) $]:[Net Cost per Unit $]])*SUD_UOS[[#This Row],[Proposed: DMC Units]],0)</f>
        <v>0</v>
      </c>
      <c r="O36" s="606">
        <f>IFERROR(MIN(SUD_UOS[[#This Row],[Interim Rate (Rate Cap) $]:[Net Cost per Unit $]])*(SUD_UOS[[#This Row],[Proposed: Total Units of Service]]-SUD_UOS[[#This Row],[Proposed: DMC Units]]),0)</f>
        <v>0</v>
      </c>
      <c r="P36" s="607"/>
      <c r="Q36" s="607"/>
      <c r="R36" s="608" t="str">
        <f>IFERROR(SUD_UOS[[#This Row],[Prior Approved: DMC Units]]/SUD_UOS[[#This Row],[Prior Approved: Total Units of Service]],"")</f>
        <v/>
      </c>
      <c r="S36" s="610">
        <f>IFERROR(SUD_UOS[[#This Row],[Proposed: Total Units of Service]]-SUD_UOS[[#This Row],[Prior Approved: Total Units of Service]],0)</f>
        <v>0</v>
      </c>
      <c r="T36" s="610">
        <f>IFERROR(SUD_UOS[[#This Row],[Proposed: DMC Units]]-SUD_UOS[[#This Row],[Prior Approved: DMC Units]],0)</f>
        <v>0</v>
      </c>
    </row>
    <row r="37" spans="1:20" ht="13" hidden="1">
      <c r="A37" s="603">
        <v>29</v>
      </c>
      <c r="B37" s="604"/>
      <c r="C37" s="604"/>
      <c r="D37" s="604"/>
      <c r="E37" s="605"/>
      <c r="F37" s="605"/>
      <c r="G37" s="606">
        <f>IFERROR(SUD_UOS[[#This Row],[Gross Cost $]]-SUD_UOS[[#This Row],[Other Revenues $]],0)</f>
        <v>0</v>
      </c>
      <c r="H37" s="607"/>
      <c r="I37" s="607"/>
      <c r="J37" s="608" t="str">
        <f>IFERROR(SUD_UOS[[#This Row],[Proposed: DMC Units]]/SUD_UOS[[#This Row],[Proposed: Total Units of Service]],"")</f>
        <v/>
      </c>
      <c r="K37" s="611"/>
      <c r="L37" s="606">
        <f>IFERROR(SUD_UOS[[#This Row],[Gross Cost $]]/SUD_UOS[[#This Row],[Proposed: Total Units of Service]],0)</f>
        <v>0</v>
      </c>
      <c r="M37" s="606">
        <f>IFERROR(SUD_UOS[[#This Row],[Net Cost $]]/SUD_UOS[[#This Row],[Proposed: Total Units of Service]],0)</f>
        <v>0</v>
      </c>
      <c r="N37" s="606">
        <f>IFERROR(MIN(SUD_UOS[[#This Row],[Interim Rate (Rate Cap) $]:[Net Cost per Unit $]])*SUD_UOS[[#This Row],[Proposed: DMC Units]],0)</f>
        <v>0</v>
      </c>
      <c r="O37" s="606">
        <f>IFERROR(MIN(SUD_UOS[[#This Row],[Interim Rate (Rate Cap) $]:[Net Cost per Unit $]])*(SUD_UOS[[#This Row],[Proposed: Total Units of Service]]-SUD_UOS[[#This Row],[Proposed: DMC Units]]),0)</f>
        <v>0</v>
      </c>
      <c r="P37" s="607"/>
      <c r="Q37" s="607"/>
      <c r="R37" s="608" t="str">
        <f>IFERROR(SUD_UOS[[#This Row],[Prior Approved: DMC Units]]/SUD_UOS[[#This Row],[Prior Approved: Total Units of Service]],"")</f>
        <v/>
      </c>
      <c r="S37" s="610">
        <f>IFERROR(SUD_UOS[[#This Row],[Proposed: Total Units of Service]]-SUD_UOS[[#This Row],[Prior Approved: Total Units of Service]],0)</f>
        <v>0</v>
      </c>
      <c r="T37" s="610">
        <f>IFERROR(SUD_UOS[[#This Row],[Proposed: DMC Units]]-SUD_UOS[[#This Row],[Prior Approved: DMC Units]],0)</f>
        <v>0</v>
      </c>
    </row>
    <row r="38" spans="1:20" ht="13" hidden="1">
      <c r="A38" s="603">
        <v>30</v>
      </c>
      <c r="B38" s="604"/>
      <c r="C38" s="604"/>
      <c r="D38" s="604"/>
      <c r="E38" s="605"/>
      <c r="F38" s="605"/>
      <c r="G38" s="606">
        <f>IFERROR(SUD_UOS[[#This Row],[Gross Cost $]]-SUD_UOS[[#This Row],[Other Revenues $]],0)</f>
        <v>0</v>
      </c>
      <c r="H38" s="607"/>
      <c r="I38" s="607"/>
      <c r="J38" s="608" t="str">
        <f>IFERROR(SUD_UOS[[#This Row],[Proposed: DMC Units]]/SUD_UOS[[#This Row],[Proposed: Total Units of Service]],"")</f>
        <v/>
      </c>
      <c r="K38" s="611"/>
      <c r="L38" s="606">
        <f>IFERROR(SUD_UOS[[#This Row],[Gross Cost $]]/SUD_UOS[[#This Row],[Proposed: Total Units of Service]],0)</f>
        <v>0</v>
      </c>
      <c r="M38" s="606">
        <f>IFERROR(SUD_UOS[[#This Row],[Net Cost $]]/SUD_UOS[[#This Row],[Proposed: Total Units of Service]],0)</f>
        <v>0</v>
      </c>
      <c r="N38" s="606">
        <f>IFERROR(MIN(SUD_UOS[[#This Row],[Interim Rate (Rate Cap) $]:[Net Cost per Unit $]])*SUD_UOS[[#This Row],[Proposed: DMC Units]],0)</f>
        <v>0</v>
      </c>
      <c r="O38" s="606">
        <f>IFERROR(MIN(SUD_UOS[[#This Row],[Interim Rate (Rate Cap) $]:[Net Cost per Unit $]])*(SUD_UOS[[#This Row],[Proposed: Total Units of Service]]-SUD_UOS[[#This Row],[Proposed: DMC Units]]),0)</f>
        <v>0</v>
      </c>
      <c r="P38" s="607"/>
      <c r="Q38" s="607"/>
      <c r="R38" s="608" t="str">
        <f>IFERROR(SUD_UOS[[#This Row],[Prior Approved: DMC Units]]/SUD_UOS[[#This Row],[Prior Approved: Total Units of Service]],"")</f>
        <v/>
      </c>
      <c r="S38" s="610">
        <f>IFERROR(SUD_UOS[[#This Row],[Proposed: Total Units of Service]]-SUD_UOS[[#This Row],[Prior Approved: Total Units of Service]],0)</f>
        <v>0</v>
      </c>
      <c r="T38" s="610">
        <f>IFERROR(SUD_UOS[[#This Row],[Proposed: DMC Units]]-SUD_UOS[[#This Row],[Prior Approved: DMC Units]],0)</f>
        <v>0</v>
      </c>
    </row>
    <row r="39" spans="1:20" ht="13" hidden="1">
      <c r="A39" s="603">
        <v>31</v>
      </c>
      <c r="B39" s="604"/>
      <c r="C39" s="604"/>
      <c r="D39" s="604"/>
      <c r="E39" s="605"/>
      <c r="F39" s="605"/>
      <c r="G39" s="606">
        <f>IFERROR(SUD_UOS[[#This Row],[Gross Cost $]]-SUD_UOS[[#This Row],[Other Revenues $]],0)</f>
        <v>0</v>
      </c>
      <c r="H39" s="607"/>
      <c r="I39" s="607"/>
      <c r="J39" s="608" t="str">
        <f>IFERROR(SUD_UOS[[#This Row],[Proposed: DMC Units]]/SUD_UOS[[#This Row],[Proposed: Total Units of Service]],"")</f>
        <v/>
      </c>
      <c r="K39" s="611"/>
      <c r="L39" s="606">
        <f>IFERROR(SUD_UOS[[#This Row],[Gross Cost $]]/SUD_UOS[[#This Row],[Proposed: Total Units of Service]],0)</f>
        <v>0</v>
      </c>
      <c r="M39" s="606">
        <f>IFERROR(SUD_UOS[[#This Row],[Net Cost $]]/SUD_UOS[[#This Row],[Proposed: Total Units of Service]],0)</f>
        <v>0</v>
      </c>
      <c r="N39" s="606">
        <f>IFERROR(MIN(SUD_UOS[[#This Row],[Interim Rate (Rate Cap) $]:[Net Cost per Unit $]])*SUD_UOS[[#This Row],[Proposed: DMC Units]],0)</f>
        <v>0</v>
      </c>
      <c r="O39" s="606">
        <f>IFERROR(MIN(SUD_UOS[[#This Row],[Interim Rate (Rate Cap) $]:[Net Cost per Unit $]])*(SUD_UOS[[#This Row],[Proposed: Total Units of Service]]-SUD_UOS[[#This Row],[Proposed: DMC Units]]),0)</f>
        <v>0</v>
      </c>
      <c r="P39" s="607"/>
      <c r="Q39" s="607"/>
      <c r="R39" s="608" t="str">
        <f>IFERROR(SUD_UOS[[#This Row],[Prior Approved: DMC Units]]/SUD_UOS[[#This Row],[Prior Approved: Total Units of Service]],"")</f>
        <v/>
      </c>
      <c r="S39" s="610">
        <f>IFERROR(SUD_UOS[[#This Row],[Proposed: Total Units of Service]]-SUD_UOS[[#This Row],[Prior Approved: Total Units of Service]],0)</f>
        <v>0</v>
      </c>
      <c r="T39" s="610">
        <f>IFERROR(SUD_UOS[[#This Row],[Proposed: DMC Units]]-SUD_UOS[[#This Row],[Prior Approved: DMC Units]],0)</f>
        <v>0</v>
      </c>
    </row>
    <row r="40" spans="1:20" ht="13" hidden="1">
      <c r="A40" s="603">
        <v>32</v>
      </c>
      <c r="B40" s="604"/>
      <c r="C40" s="604"/>
      <c r="D40" s="604"/>
      <c r="E40" s="605"/>
      <c r="F40" s="605"/>
      <c r="G40" s="606">
        <f>IFERROR(SUD_UOS[[#This Row],[Gross Cost $]]-SUD_UOS[[#This Row],[Other Revenues $]],0)</f>
        <v>0</v>
      </c>
      <c r="H40" s="607"/>
      <c r="I40" s="607"/>
      <c r="J40" s="608" t="str">
        <f>IFERROR(SUD_UOS[[#This Row],[Proposed: DMC Units]]/SUD_UOS[[#This Row],[Proposed: Total Units of Service]],"")</f>
        <v/>
      </c>
      <c r="K40" s="611"/>
      <c r="L40" s="606">
        <f>IFERROR(SUD_UOS[[#This Row],[Gross Cost $]]/SUD_UOS[[#This Row],[Proposed: Total Units of Service]],0)</f>
        <v>0</v>
      </c>
      <c r="M40" s="606">
        <f>IFERROR(SUD_UOS[[#This Row],[Net Cost $]]/SUD_UOS[[#This Row],[Proposed: Total Units of Service]],0)</f>
        <v>0</v>
      </c>
      <c r="N40" s="606">
        <f>IFERROR(MIN(SUD_UOS[[#This Row],[Interim Rate (Rate Cap) $]:[Net Cost per Unit $]])*SUD_UOS[[#This Row],[Proposed: DMC Units]],0)</f>
        <v>0</v>
      </c>
      <c r="O40" s="606">
        <f>IFERROR(MIN(SUD_UOS[[#This Row],[Interim Rate (Rate Cap) $]:[Net Cost per Unit $]])*(SUD_UOS[[#This Row],[Proposed: Total Units of Service]]-SUD_UOS[[#This Row],[Proposed: DMC Units]]),0)</f>
        <v>0</v>
      </c>
      <c r="P40" s="607"/>
      <c r="Q40" s="607"/>
      <c r="R40" s="608" t="str">
        <f>IFERROR(SUD_UOS[[#This Row],[Prior Approved: DMC Units]]/SUD_UOS[[#This Row],[Prior Approved: Total Units of Service]],"")</f>
        <v/>
      </c>
      <c r="S40" s="610">
        <f>IFERROR(SUD_UOS[[#This Row],[Proposed: Total Units of Service]]-SUD_UOS[[#This Row],[Prior Approved: Total Units of Service]],0)</f>
        <v>0</v>
      </c>
      <c r="T40" s="610">
        <f>IFERROR(SUD_UOS[[#This Row],[Proposed: DMC Units]]-SUD_UOS[[#This Row],[Prior Approved: DMC Units]],0)</f>
        <v>0</v>
      </c>
    </row>
    <row r="41" spans="1:20" ht="13" hidden="1">
      <c r="A41" s="603">
        <v>33</v>
      </c>
      <c r="B41" s="604"/>
      <c r="C41" s="604"/>
      <c r="D41" s="604"/>
      <c r="E41" s="605"/>
      <c r="F41" s="605"/>
      <c r="G41" s="606">
        <f>IFERROR(SUD_UOS[[#This Row],[Gross Cost $]]-SUD_UOS[[#This Row],[Other Revenues $]],0)</f>
        <v>0</v>
      </c>
      <c r="H41" s="607"/>
      <c r="I41" s="607"/>
      <c r="J41" s="608" t="str">
        <f>IFERROR(SUD_UOS[[#This Row],[Proposed: DMC Units]]/SUD_UOS[[#This Row],[Proposed: Total Units of Service]],"")</f>
        <v/>
      </c>
      <c r="K41" s="611"/>
      <c r="L41" s="606">
        <f>IFERROR(SUD_UOS[[#This Row],[Gross Cost $]]/SUD_UOS[[#This Row],[Proposed: Total Units of Service]],0)</f>
        <v>0</v>
      </c>
      <c r="M41" s="606">
        <f>IFERROR(SUD_UOS[[#This Row],[Net Cost $]]/SUD_UOS[[#This Row],[Proposed: Total Units of Service]],0)</f>
        <v>0</v>
      </c>
      <c r="N41" s="606">
        <f>IFERROR(MIN(SUD_UOS[[#This Row],[Interim Rate (Rate Cap) $]:[Net Cost per Unit $]])*SUD_UOS[[#This Row],[Proposed: DMC Units]],0)</f>
        <v>0</v>
      </c>
      <c r="O41" s="606">
        <f>IFERROR(MIN(SUD_UOS[[#This Row],[Interim Rate (Rate Cap) $]:[Net Cost per Unit $]])*(SUD_UOS[[#This Row],[Proposed: Total Units of Service]]-SUD_UOS[[#This Row],[Proposed: DMC Units]]),0)</f>
        <v>0</v>
      </c>
      <c r="P41" s="607"/>
      <c r="Q41" s="607"/>
      <c r="R41" s="608" t="str">
        <f>IFERROR(SUD_UOS[[#This Row],[Prior Approved: DMC Units]]/SUD_UOS[[#This Row],[Prior Approved: Total Units of Service]],"")</f>
        <v/>
      </c>
      <c r="S41" s="610">
        <f>IFERROR(SUD_UOS[[#This Row],[Proposed: Total Units of Service]]-SUD_UOS[[#This Row],[Prior Approved: Total Units of Service]],0)</f>
        <v>0</v>
      </c>
      <c r="T41" s="610">
        <f>IFERROR(SUD_UOS[[#This Row],[Proposed: DMC Units]]-SUD_UOS[[#This Row],[Prior Approved: DMC Units]],0)</f>
        <v>0</v>
      </c>
    </row>
    <row r="42" spans="1:20" ht="13" hidden="1">
      <c r="A42" s="603">
        <v>34</v>
      </c>
      <c r="B42" s="604"/>
      <c r="C42" s="604"/>
      <c r="D42" s="604"/>
      <c r="E42" s="605"/>
      <c r="F42" s="605"/>
      <c r="G42" s="606">
        <f>IFERROR(SUD_UOS[[#This Row],[Gross Cost $]]-SUD_UOS[[#This Row],[Other Revenues $]],0)</f>
        <v>0</v>
      </c>
      <c r="H42" s="607"/>
      <c r="I42" s="607"/>
      <c r="J42" s="608" t="str">
        <f>IFERROR(SUD_UOS[[#This Row],[Proposed: DMC Units]]/SUD_UOS[[#This Row],[Proposed: Total Units of Service]],"")</f>
        <v/>
      </c>
      <c r="K42" s="611"/>
      <c r="L42" s="606">
        <f>IFERROR(SUD_UOS[[#This Row],[Gross Cost $]]/SUD_UOS[[#This Row],[Proposed: Total Units of Service]],0)</f>
        <v>0</v>
      </c>
      <c r="M42" s="606">
        <f>IFERROR(SUD_UOS[[#This Row],[Net Cost $]]/SUD_UOS[[#This Row],[Proposed: Total Units of Service]],0)</f>
        <v>0</v>
      </c>
      <c r="N42" s="606">
        <f>IFERROR(MIN(SUD_UOS[[#This Row],[Interim Rate (Rate Cap) $]:[Net Cost per Unit $]])*SUD_UOS[[#This Row],[Proposed: DMC Units]],0)</f>
        <v>0</v>
      </c>
      <c r="O42" s="606">
        <f>IFERROR(MIN(SUD_UOS[[#This Row],[Interim Rate (Rate Cap) $]:[Net Cost per Unit $]])*(SUD_UOS[[#This Row],[Proposed: Total Units of Service]]-SUD_UOS[[#This Row],[Proposed: DMC Units]]),0)</f>
        <v>0</v>
      </c>
      <c r="P42" s="607"/>
      <c r="Q42" s="607"/>
      <c r="R42" s="608" t="str">
        <f>IFERROR(SUD_UOS[[#This Row],[Prior Approved: DMC Units]]/SUD_UOS[[#This Row],[Prior Approved: Total Units of Service]],"")</f>
        <v/>
      </c>
      <c r="S42" s="610">
        <f>IFERROR(SUD_UOS[[#This Row],[Proposed: Total Units of Service]]-SUD_UOS[[#This Row],[Prior Approved: Total Units of Service]],0)</f>
        <v>0</v>
      </c>
      <c r="T42" s="610">
        <f>IFERROR(SUD_UOS[[#This Row],[Proposed: DMC Units]]-SUD_UOS[[#This Row],[Prior Approved: DMC Units]],0)</f>
        <v>0</v>
      </c>
    </row>
    <row r="43" spans="1:20" ht="13" hidden="1">
      <c r="A43" s="603">
        <v>35</v>
      </c>
      <c r="B43" s="604"/>
      <c r="C43" s="604"/>
      <c r="D43" s="604"/>
      <c r="E43" s="605"/>
      <c r="F43" s="605"/>
      <c r="G43" s="606">
        <f>IFERROR(SUD_UOS[[#This Row],[Gross Cost $]]-SUD_UOS[[#This Row],[Other Revenues $]],0)</f>
        <v>0</v>
      </c>
      <c r="H43" s="607"/>
      <c r="I43" s="607"/>
      <c r="J43" s="608" t="str">
        <f>IFERROR(SUD_UOS[[#This Row],[Proposed: DMC Units]]/SUD_UOS[[#This Row],[Proposed: Total Units of Service]],"")</f>
        <v/>
      </c>
      <c r="K43" s="611"/>
      <c r="L43" s="606">
        <f>IFERROR(SUD_UOS[[#This Row],[Gross Cost $]]/SUD_UOS[[#This Row],[Proposed: Total Units of Service]],0)</f>
        <v>0</v>
      </c>
      <c r="M43" s="606">
        <f>IFERROR(SUD_UOS[[#This Row],[Net Cost $]]/SUD_UOS[[#This Row],[Proposed: Total Units of Service]],0)</f>
        <v>0</v>
      </c>
      <c r="N43" s="606">
        <f>IFERROR(MIN(SUD_UOS[[#This Row],[Interim Rate (Rate Cap) $]:[Net Cost per Unit $]])*SUD_UOS[[#This Row],[Proposed: DMC Units]],0)</f>
        <v>0</v>
      </c>
      <c r="O43" s="606">
        <f>IFERROR(MIN(SUD_UOS[[#This Row],[Interim Rate (Rate Cap) $]:[Net Cost per Unit $]])*(SUD_UOS[[#This Row],[Proposed: Total Units of Service]]-SUD_UOS[[#This Row],[Proposed: DMC Units]]),0)</f>
        <v>0</v>
      </c>
      <c r="P43" s="607"/>
      <c r="Q43" s="607"/>
      <c r="R43" s="608" t="str">
        <f>IFERROR(SUD_UOS[[#This Row],[Prior Approved: DMC Units]]/SUD_UOS[[#This Row],[Prior Approved: Total Units of Service]],"")</f>
        <v/>
      </c>
      <c r="S43" s="610">
        <f>IFERROR(SUD_UOS[[#This Row],[Proposed: Total Units of Service]]-SUD_UOS[[#This Row],[Prior Approved: Total Units of Service]],0)</f>
        <v>0</v>
      </c>
      <c r="T43" s="610">
        <f>IFERROR(SUD_UOS[[#This Row],[Proposed: DMC Units]]-SUD_UOS[[#This Row],[Prior Approved: DMC Units]],0)</f>
        <v>0</v>
      </c>
    </row>
    <row r="44" spans="1:20" ht="13" hidden="1">
      <c r="A44" s="603">
        <v>36</v>
      </c>
      <c r="B44" s="604"/>
      <c r="C44" s="604"/>
      <c r="D44" s="604"/>
      <c r="E44" s="605"/>
      <c r="F44" s="605"/>
      <c r="G44" s="606">
        <f>IFERROR(SUD_UOS[[#This Row],[Gross Cost $]]-SUD_UOS[[#This Row],[Other Revenues $]],0)</f>
        <v>0</v>
      </c>
      <c r="H44" s="607"/>
      <c r="I44" s="607"/>
      <c r="J44" s="608" t="str">
        <f>IFERROR(SUD_UOS[[#This Row],[Proposed: DMC Units]]/SUD_UOS[[#This Row],[Proposed: Total Units of Service]],"")</f>
        <v/>
      </c>
      <c r="K44" s="611"/>
      <c r="L44" s="606">
        <f>IFERROR(SUD_UOS[[#This Row],[Gross Cost $]]/SUD_UOS[[#This Row],[Proposed: Total Units of Service]],0)</f>
        <v>0</v>
      </c>
      <c r="M44" s="606">
        <f>IFERROR(SUD_UOS[[#This Row],[Net Cost $]]/SUD_UOS[[#This Row],[Proposed: Total Units of Service]],0)</f>
        <v>0</v>
      </c>
      <c r="N44" s="606">
        <f>IFERROR(MIN(SUD_UOS[[#This Row],[Interim Rate (Rate Cap) $]:[Net Cost per Unit $]])*SUD_UOS[[#This Row],[Proposed: DMC Units]],0)</f>
        <v>0</v>
      </c>
      <c r="O44" s="606">
        <f>IFERROR(MIN(SUD_UOS[[#This Row],[Interim Rate (Rate Cap) $]:[Net Cost per Unit $]])*(SUD_UOS[[#This Row],[Proposed: Total Units of Service]]-SUD_UOS[[#This Row],[Proposed: DMC Units]]),0)</f>
        <v>0</v>
      </c>
      <c r="P44" s="607"/>
      <c r="Q44" s="607"/>
      <c r="R44" s="608" t="str">
        <f>IFERROR(SUD_UOS[[#This Row],[Prior Approved: DMC Units]]/SUD_UOS[[#This Row],[Prior Approved: Total Units of Service]],"")</f>
        <v/>
      </c>
      <c r="S44" s="610">
        <f>IFERROR(SUD_UOS[[#This Row],[Proposed: Total Units of Service]]-SUD_UOS[[#This Row],[Prior Approved: Total Units of Service]],0)</f>
        <v>0</v>
      </c>
      <c r="T44" s="610">
        <f>IFERROR(SUD_UOS[[#This Row],[Proposed: DMC Units]]-SUD_UOS[[#This Row],[Prior Approved: DMC Units]],0)</f>
        <v>0</v>
      </c>
    </row>
    <row r="45" spans="1:20" ht="13" hidden="1">
      <c r="A45" s="603">
        <v>37</v>
      </c>
      <c r="B45" s="604"/>
      <c r="C45" s="604"/>
      <c r="D45" s="604"/>
      <c r="E45" s="605"/>
      <c r="F45" s="605"/>
      <c r="G45" s="606">
        <f>IFERROR(SUD_UOS[[#This Row],[Gross Cost $]]-SUD_UOS[[#This Row],[Other Revenues $]],0)</f>
        <v>0</v>
      </c>
      <c r="H45" s="607"/>
      <c r="I45" s="607"/>
      <c r="J45" s="608" t="str">
        <f>IFERROR(SUD_UOS[[#This Row],[Proposed: DMC Units]]/SUD_UOS[[#This Row],[Proposed: Total Units of Service]],"")</f>
        <v/>
      </c>
      <c r="K45" s="611"/>
      <c r="L45" s="606">
        <f>IFERROR(SUD_UOS[[#This Row],[Gross Cost $]]/SUD_UOS[[#This Row],[Proposed: Total Units of Service]],0)</f>
        <v>0</v>
      </c>
      <c r="M45" s="606">
        <f>IFERROR(SUD_UOS[[#This Row],[Net Cost $]]/SUD_UOS[[#This Row],[Proposed: Total Units of Service]],0)</f>
        <v>0</v>
      </c>
      <c r="N45" s="606">
        <f>IFERROR(MIN(SUD_UOS[[#This Row],[Interim Rate (Rate Cap) $]:[Net Cost per Unit $]])*SUD_UOS[[#This Row],[Proposed: DMC Units]],0)</f>
        <v>0</v>
      </c>
      <c r="O45" s="606">
        <f>IFERROR(MIN(SUD_UOS[[#This Row],[Interim Rate (Rate Cap) $]:[Net Cost per Unit $]])*(SUD_UOS[[#This Row],[Proposed: Total Units of Service]]-SUD_UOS[[#This Row],[Proposed: DMC Units]]),0)</f>
        <v>0</v>
      </c>
      <c r="P45" s="607"/>
      <c r="Q45" s="607"/>
      <c r="R45" s="608" t="str">
        <f>IFERROR(SUD_UOS[[#This Row],[Prior Approved: DMC Units]]/SUD_UOS[[#This Row],[Prior Approved: Total Units of Service]],"")</f>
        <v/>
      </c>
      <c r="S45" s="610">
        <f>IFERROR(SUD_UOS[[#This Row],[Proposed: Total Units of Service]]-SUD_UOS[[#This Row],[Prior Approved: Total Units of Service]],0)</f>
        <v>0</v>
      </c>
      <c r="T45" s="610">
        <f>IFERROR(SUD_UOS[[#This Row],[Proposed: DMC Units]]-SUD_UOS[[#This Row],[Prior Approved: DMC Units]],0)</f>
        <v>0</v>
      </c>
    </row>
    <row r="46" spans="1:20" ht="13" hidden="1">
      <c r="A46" s="603">
        <v>38</v>
      </c>
      <c r="B46" s="604"/>
      <c r="C46" s="604"/>
      <c r="D46" s="604"/>
      <c r="E46" s="605"/>
      <c r="F46" s="605"/>
      <c r="G46" s="606">
        <f>IFERROR(SUD_UOS[[#This Row],[Gross Cost $]]-SUD_UOS[[#This Row],[Other Revenues $]],0)</f>
        <v>0</v>
      </c>
      <c r="H46" s="607"/>
      <c r="I46" s="607"/>
      <c r="J46" s="608" t="str">
        <f>IFERROR(SUD_UOS[[#This Row],[Proposed: DMC Units]]/SUD_UOS[[#This Row],[Proposed: Total Units of Service]],"")</f>
        <v/>
      </c>
      <c r="K46" s="611"/>
      <c r="L46" s="606">
        <f>IFERROR(SUD_UOS[[#This Row],[Gross Cost $]]/SUD_UOS[[#This Row],[Proposed: Total Units of Service]],0)</f>
        <v>0</v>
      </c>
      <c r="M46" s="606">
        <f>IFERROR(SUD_UOS[[#This Row],[Net Cost $]]/SUD_UOS[[#This Row],[Proposed: Total Units of Service]],0)</f>
        <v>0</v>
      </c>
      <c r="N46" s="606">
        <f>IFERROR(MIN(SUD_UOS[[#This Row],[Interim Rate (Rate Cap) $]:[Net Cost per Unit $]])*SUD_UOS[[#This Row],[Proposed: DMC Units]],0)</f>
        <v>0</v>
      </c>
      <c r="O46" s="606">
        <f>IFERROR(MIN(SUD_UOS[[#This Row],[Interim Rate (Rate Cap) $]:[Net Cost per Unit $]])*(SUD_UOS[[#This Row],[Proposed: Total Units of Service]]-SUD_UOS[[#This Row],[Proposed: DMC Units]]),0)</f>
        <v>0</v>
      </c>
      <c r="P46" s="607"/>
      <c r="Q46" s="607"/>
      <c r="R46" s="608" t="str">
        <f>IFERROR(SUD_UOS[[#This Row],[Prior Approved: DMC Units]]/SUD_UOS[[#This Row],[Prior Approved: Total Units of Service]],"")</f>
        <v/>
      </c>
      <c r="S46" s="610">
        <f>IFERROR(SUD_UOS[[#This Row],[Proposed: Total Units of Service]]-SUD_UOS[[#This Row],[Prior Approved: Total Units of Service]],0)</f>
        <v>0</v>
      </c>
      <c r="T46" s="610">
        <f>IFERROR(SUD_UOS[[#This Row],[Proposed: DMC Units]]-SUD_UOS[[#This Row],[Prior Approved: DMC Units]],0)</f>
        <v>0</v>
      </c>
    </row>
    <row r="47" spans="1:20" ht="13" hidden="1">
      <c r="A47" s="603">
        <v>39</v>
      </c>
      <c r="B47" s="604"/>
      <c r="C47" s="604"/>
      <c r="D47" s="604"/>
      <c r="E47" s="605"/>
      <c r="F47" s="605"/>
      <c r="G47" s="606">
        <f>IFERROR(SUD_UOS[[#This Row],[Gross Cost $]]-SUD_UOS[[#This Row],[Other Revenues $]],0)</f>
        <v>0</v>
      </c>
      <c r="H47" s="607"/>
      <c r="I47" s="607"/>
      <c r="J47" s="608" t="str">
        <f>IFERROR(SUD_UOS[[#This Row],[Proposed: DMC Units]]/SUD_UOS[[#This Row],[Proposed: Total Units of Service]],"")</f>
        <v/>
      </c>
      <c r="K47" s="611"/>
      <c r="L47" s="606">
        <f>IFERROR(SUD_UOS[[#This Row],[Gross Cost $]]/SUD_UOS[[#This Row],[Proposed: Total Units of Service]],0)</f>
        <v>0</v>
      </c>
      <c r="M47" s="606">
        <f>IFERROR(SUD_UOS[[#This Row],[Net Cost $]]/SUD_UOS[[#This Row],[Proposed: Total Units of Service]],0)</f>
        <v>0</v>
      </c>
      <c r="N47" s="606">
        <f>IFERROR(MIN(SUD_UOS[[#This Row],[Interim Rate (Rate Cap) $]:[Net Cost per Unit $]])*SUD_UOS[[#This Row],[Proposed: DMC Units]],0)</f>
        <v>0</v>
      </c>
      <c r="O47" s="606">
        <f>IFERROR(MIN(SUD_UOS[[#This Row],[Interim Rate (Rate Cap) $]:[Net Cost per Unit $]])*(SUD_UOS[[#This Row],[Proposed: Total Units of Service]]-SUD_UOS[[#This Row],[Proposed: DMC Units]]),0)</f>
        <v>0</v>
      </c>
      <c r="P47" s="607"/>
      <c r="Q47" s="607"/>
      <c r="R47" s="608" t="str">
        <f>IFERROR(SUD_UOS[[#This Row],[Prior Approved: DMC Units]]/SUD_UOS[[#This Row],[Prior Approved: Total Units of Service]],"")</f>
        <v/>
      </c>
      <c r="S47" s="610">
        <f>IFERROR(SUD_UOS[[#This Row],[Proposed: Total Units of Service]]-SUD_UOS[[#This Row],[Prior Approved: Total Units of Service]],0)</f>
        <v>0</v>
      </c>
      <c r="T47" s="610">
        <f>IFERROR(SUD_UOS[[#This Row],[Proposed: DMC Units]]-SUD_UOS[[#This Row],[Prior Approved: DMC Units]],0)</f>
        <v>0</v>
      </c>
    </row>
    <row r="48" spans="1:20" ht="13" hidden="1">
      <c r="A48" s="603">
        <v>40</v>
      </c>
      <c r="B48" s="604"/>
      <c r="C48" s="604"/>
      <c r="D48" s="604"/>
      <c r="E48" s="605"/>
      <c r="F48" s="605"/>
      <c r="G48" s="606">
        <f>IFERROR(SUD_UOS[[#This Row],[Gross Cost $]]-SUD_UOS[[#This Row],[Other Revenues $]],0)</f>
        <v>0</v>
      </c>
      <c r="H48" s="607"/>
      <c r="I48" s="607"/>
      <c r="J48" s="608" t="str">
        <f>IFERROR(SUD_UOS[[#This Row],[Proposed: DMC Units]]/SUD_UOS[[#This Row],[Proposed: Total Units of Service]],"")</f>
        <v/>
      </c>
      <c r="K48" s="611"/>
      <c r="L48" s="606">
        <f>IFERROR(SUD_UOS[[#This Row],[Gross Cost $]]/SUD_UOS[[#This Row],[Proposed: Total Units of Service]],0)</f>
        <v>0</v>
      </c>
      <c r="M48" s="606">
        <f>IFERROR(SUD_UOS[[#This Row],[Net Cost $]]/SUD_UOS[[#This Row],[Proposed: Total Units of Service]],0)</f>
        <v>0</v>
      </c>
      <c r="N48" s="606">
        <f>IFERROR(MIN(SUD_UOS[[#This Row],[Interim Rate (Rate Cap) $]:[Net Cost per Unit $]])*SUD_UOS[[#This Row],[Proposed: DMC Units]],0)</f>
        <v>0</v>
      </c>
      <c r="O48" s="606">
        <f>IFERROR(MIN(SUD_UOS[[#This Row],[Interim Rate (Rate Cap) $]:[Net Cost per Unit $]])*(SUD_UOS[[#This Row],[Proposed: Total Units of Service]]-SUD_UOS[[#This Row],[Proposed: DMC Units]]),0)</f>
        <v>0</v>
      </c>
      <c r="P48" s="607"/>
      <c r="Q48" s="607"/>
      <c r="R48" s="608" t="str">
        <f>IFERROR(SUD_UOS[[#This Row],[Prior Approved: DMC Units]]/SUD_UOS[[#This Row],[Prior Approved: Total Units of Service]],"")</f>
        <v/>
      </c>
      <c r="S48" s="610">
        <f>IFERROR(SUD_UOS[[#This Row],[Proposed: Total Units of Service]]-SUD_UOS[[#This Row],[Prior Approved: Total Units of Service]],0)</f>
        <v>0</v>
      </c>
      <c r="T48" s="610">
        <f>IFERROR(SUD_UOS[[#This Row],[Proposed: DMC Units]]-SUD_UOS[[#This Row],[Prior Approved: DMC Units]],0)</f>
        <v>0</v>
      </c>
    </row>
    <row r="49" spans="1:20" ht="13" hidden="1">
      <c r="A49" s="603">
        <v>41</v>
      </c>
      <c r="B49" s="604"/>
      <c r="C49" s="604"/>
      <c r="D49" s="604"/>
      <c r="E49" s="605"/>
      <c r="F49" s="605"/>
      <c r="G49" s="606">
        <f>IFERROR(SUD_UOS[[#This Row],[Gross Cost $]]-SUD_UOS[[#This Row],[Other Revenues $]],0)</f>
        <v>0</v>
      </c>
      <c r="H49" s="607"/>
      <c r="I49" s="607"/>
      <c r="J49" s="608" t="str">
        <f>IFERROR(SUD_UOS[[#This Row],[Proposed: DMC Units]]/SUD_UOS[[#This Row],[Proposed: Total Units of Service]],"")</f>
        <v/>
      </c>
      <c r="K49" s="611"/>
      <c r="L49" s="606">
        <f>IFERROR(SUD_UOS[[#This Row],[Gross Cost $]]/SUD_UOS[[#This Row],[Proposed: Total Units of Service]],0)</f>
        <v>0</v>
      </c>
      <c r="M49" s="606">
        <f>IFERROR(SUD_UOS[[#This Row],[Net Cost $]]/SUD_UOS[[#This Row],[Proposed: Total Units of Service]],0)</f>
        <v>0</v>
      </c>
      <c r="N49" s="606">
        <f>IFERROR(MIN(SUD_UOS[[#This Row],[Interim Rate (Rate Cap) $]:[Net Cost per Unit $]])*SUD_UOS[[#This Row],[Proposed: DMC Units]],0)</f>
        <v>0</v>
      </c>
      <c r="O49" s="606">
        <f>IFERROR(MIN(SUD_UOS[[#This Row],[Interim Rate (Rate Cap) $]:[Net Cost per Unit $]])*(SUD_UOS[[#This Row],[Proposed: Total Units of Service]]-SUD_UOS[[#This Row],[Proposed: DMC Units]]),0)</f>
        <v>0</v>
      </c>
      <c r="P49" s="607"/>
      <c r="Q49" s="607"/>
      <c r="R49" s="608" t="str">
        <f>IFERROR(SUD_UOS[[#This Row],[Prior Approved: DMC Units]]/SUD_UOS[[#This Row],[Prior Approved: Total Units of Service]],"")</f>
        <v/>
      </c>
      <c r="S49" s="610">
        <f>IFERROR(SUD_UOS[[#This Row],[Proposed: Total Units of Service]]-SUD_UOS[[#This Row],[Prior Approved: Total Units of Service]],0)</f>
        <v>0</v>
      </c>
      <c r="T49" s="610">
        <f>IFERROR(SUD_UOS[[#This Row],[Proposed: DMC Units]]-SUD_UOS[[#This Row],[Prior Approved: DMC Units]],0)</f>
        <v>0</v>
      </c>
    </row>
    <row r="50" spans="1:20" ht="13" hidden="1">
      <c r="A50" s="603">
        <v>42</v>
      </c>
      <c r="B50" s="604"/>
      <c r="C50" s="604"/>
      <c r="D50" s="604"/>
      <c r="E50" s="605"/>
      <c r="F50" s="605"/>
      <c r="G50" s="606">
        <f>IFERROR(SUD_UOS[[#This Row],[Gross Cost $]]-SUD_UOS[[#This Row],[Other Revenues $]],0)</f>
        <v>0</v>
      </c>
      <c r="H50" s="607"/>
      <c r="I50" s="607"/>
      <c r="J50" s="608" t="str">
        <f>IFERROR(SUD_UOS[[#This Row],[Proposed: DMC Units]]/SUD_UOS[[#This Row],[Proposed: Total Units of Service]],"")</f>
        <v/>
      </c>
      <c r="K50" s="611"/>
      <c r="L50" s="606">
        <f>IFERROR(SUD_UOS[[#This Row],[Gross Cost $]]/SUD_UOS[[#This Row],[Proposed: Total Units of Service]],0)</f>
        <v>0</v>
      </c>
      <c r="M50" s="606">
        <f>IFERROR(SUD_UOS[[#This Row],[Net Cost $]]/SUD_UOS[[#This Row],[Proposed: Total Units of Service]],0)</f>
        <v>0</v>
      </c>
      <c r="N50" s="606">
        <f>IFERROR(MIN(SUD_UOS[[#This Row],[Interim Rate (Rate Cap) $]:[Net Cost per Unit $]])*SUD_UOS[[#This Row],[Proposed: DMC Units]],0)</f>
        <v>0</v>
      </c>
      <c r="O50" s="606">
        <f>IFERROR(MIN(SUD_UOS[[#This Row],[Interim Rate (Rate Cap) $]:[Net Cost per Unit $]])*(SUD_UOS[[#This Row],[Proposed: Total Units of Service]]-SUD_UOS[[#This Row],[Proposed: DMC Units]]),0)</f>
        <v>0</v>
      </c>
      <c r="P50" s="607"/>
      <c r="Q50" s="607"/>
      <c r="R50" s="608" t="str">
        <f>IFERROR(SUD_UOS[[#This Row],[Prior Approved: DMC Units]]/SUD_UOS[[#This Row],[Prior Approved: Total Units of Service]],"")</f>
        <v/>
      </c>
      <c r="S50" s="610">
        <f>IFERROR(SUD_UOS[[#This Row],[Proposed: Total Units of Service]]-SUD_UOS[[#This Row],[Prior Approved: Total Units of Service]],0)</f>
        <v>0</v>
      </c>
      <c r="T50" s="610">
        <f>IFERROR(SUD_UOS[[#This Row],[Proposed: DMC Units]]-SUD_UOS[[#This Row],[Prior Approved: DMC Units]],0)</f>
        <v>0</v>
      </c>
    </row>
    <row r="51" spans="1:20" ht="13" hidden="1">
      <c r="A51" s="603">
        <v>43</v>
      </c>
      <c r="B51" s="604"/>
      <c r="C51" s="604"/>
      <c r="D51" s="604"/>
      <c r="E51" s="605"/>
      <c r="F51" s="605"/>
      <c r="G51" s="606">
        <f>IFERROR(SUD_UOS[[#This Row],[Gross Cost $]]-SUD_UOS[[#This Row],[Other Revenues $]],0)</f>
        <v>0</v>
      </c>
      <c r="H51" s="607"/>
      <c r="I51" s="607"/>
      <c r="J51" s="608" t="str">
        <f>IFERROR(SUD_UOS[[#This Row],[Proposed: DMC Units]]/SUD_UOS[[#This Row],[Proposed: Total Units of Service]],"")</f>
        <v/>
      </c>
      <c r="K51" s="611"/>
      <c r="L51" s="606">
        <f>IFERROR(SUD_UOS[[#This Row],[Gross Cost $]]/SUD_UOS[[#This Row],[Proposed: Total Units of Service]],0)</f>
        <v>0</v>
      </c>
      <c r="M51" s="606">
        <f>IFERROR(SUD_UOS[[#This Row],[Net Cost $]]/SUD_UOS[[#This Row],[Proposed: Total Units of Service]],0)</f>
        <v>0</v>
      </c>
      <c r="N51" s="606">
        <f>IFERROR(MIN(SUD_UOS[[#This Row],[Interim Rate (Rate Cap) $]:[Net Cost per Unit $]])*SUD_UOS[[#This Row],[Proposed: DMC Units]],0)</f>
        <v>0</v>
      </c>
      <c r="O51" s="606">
        <f>IFERROR(MIN(SUD_UOS[[#This Row],[Interim Rate (Rate Cap) $]:[Net Cost per Unit $]])*(SUD_UOS[[#This Row],[Proposed: Total Units of Service]]-SUD_UOS[[#This Row],[Proposed: DMC Units]]),0)</f>
        <v>0</v>
      </c>
      <c r="P51" s="607"/>
      <c r="Q51" s="607"/>
      <c r="R51" s="608" t="str">
        <f>IFERROR(SUD_UOS[[#This Row],[Prior Approved: DMC Units]]/SUD_UOS[[#This Row],[Prior Approved: Total Units of Service]],"")</f>
        <v/>
      </c>
      <c r="S51" s="610">
        <f>IFERROR(SUD_UOS[[#This Row],[Proposed: Total Units of Service]]-SUD_UOS[[#This Row],[Prior Approved: Total Units of Service]],0)</f>
        <v>0</v>
      </c>
      <c r="T51" s="610">
        <f>IFERROR(SUD_UOS[[#This Row],[Proposed: DMC Units]]-SUD_UOS[[#This Row],[Prior Approved: DMC Units]],0)</f>
        <v>0</v>
      </c>
    </row>
    <row r="52" spans="1:20" ht="13" hidden="1">
      <c r="A52" s="603">
        <v>44</v>
      </c>
      <c r="B52" s="604"/>
      <c r="C52" s="604"/>
      <c r="D52" s="604"/>
      <c r="E52" s="605"/>
      <c r="F52" s="605"/>
      <c r="G52" s="606">
        <f>IFERROR(SUD_UOS[[#This Row],[Gross Cost $]]-SUD_UOS[[#This Row],[Other Revenues $]],0)</f>
        <v>0</v>
      </c>
      <c r="H52" s="607"/>
      <c r="I52" s="607"/>
      <c r="J52" s="608" t="str">
        <f>IFERROR(SUD_UOS[[#This Row],[Proposed: DMC Units]]/SUD_UOS[[#This Row],[Proposed: Total Units of Service]],"")</f>
        <v/>
      </c>
      <c r="K52" s="611"/>
      <c r="L52" s="606">
        <f>IFERROR(SUD_UOS[[#This Row],[Gross Cost $]]/SUD_UOS[[#This Row],[Proposed: Total Units of Service]],0)</f>
        <v>0</v>
      </c>
      <c r="M52" s="606">
        <f>IFERROR(SUD_UOS[[#This Row],[Net Cost $]]/SUD_UOS[[#This Row],[Proposed: Total Units of Service]],0)</f>
        <v>0</v>
      </c>
      <c r="N52" s="606">
        <f>IFERROR(MIN(SUD_UOS[[#This Row],[Interim Rate (Rate Cap) $]:[Net Cost per Unit $]])*SUD_UOS[[#This Row],[Proposed: DMC Units]],0)</f>
        <v>0</v>
      </c>
      <c r="O52" s="606">
        <f>IFERROR(MIN(SUD_UOS[[#This Row],[Interim Rate (Rate Cap) $]:[Net Cost per Unit $]])*(SUD_UOS[[#This Row],[Proposed: Total Units of Service]]-SUD_UOS[[#This Row],[Proposed: DMC Units]]),0)</f>
        <v>0</v>
      </c>
      <c r="P52" s="607"/>
      <c r="Q52" s="607"/>
      <c r="R52" s="608" t="str">
        <f>IFERROR(SUD_UOS[[#This Row],[Prior Approved: DMC Units]]/SUD_UOS[[#This Row],[Prior Approved: Total Units of Service]],"")</f>
        <v/>
      </c>
      <c r="S52" s="610">
        <f>IFERROR(SUD_UOS[[#This Row],[Proposed: Total Units of Service]]-SUD_UOS[[#This Row],[Prior Approved: Total Units of Service]],0)</f>
        <v>0</v>
      </c>
      <c r="T52" s="610">
        <f>IFERROR(SUD_UOS[[#This Row],[Proposed: DMC Units]]-SUD_UOS[[#This Row],[Prior Approved: DMC Units]],0)</f>
        <v>0</v>
      </c>
    </row>
    <row r="53" spans="1:20" ht="13" hidden="1">
      <c r="A53" s="603">
        <v>45</v>
      </c>
      <c r="B53" s="604"/>
      <c r="C53" s="604"/>
      <c r="D53" s="604"/>
      <c r="E53" s="605"/>
      <c r="F53" s="605"/>
      <c r="G53" s="606">
        <f>IFERROR(SUD_UOS[[#This Row],[Gross Cost $]]-SUD_UOS[[#This Row],[Other Revenues $]],0)</f>
        <v>0</v>
      </c>
      <c r="H53" s="607"/>
      <c r="I53" s="607"/>
      <c r="J53" s="608" t="str">
        <f>IFERROR(SUD_UOS[[#This Row],[Proposed: DMC Units]]/SUD_UOS[[#This Row],[Proposed: Total Units of Service]],"")</f>
        <v/>
      </c>
      <c r="K53" s="611"/>
      <c r="L53" s="606">
        <f>IFERROR(SUD_UOS[[#This Row],[Gross Cost $]]/SUD_UOS[[#This Row],[Proposed: Total Units of Service]],0)</f>
        <v>0</v>
      </c>
      <c r="M53" s="606">
        <f>IFERROR(SUD_UOS[[#This Row],[Net Cost $]]/SUD_UOS[[#This Row],[Proposed: Total Units of Service]],0)</f>
        <v>0</v>
      </c>
      <c r="N53" s="606">
        <f>IFERROR(MIN(SUD_UOS[[#This Row],[Interim Rate (Rate Cap) $]:[Net Cost per Unit $]])*SUD_UOS[[#This Row],[Proposed: DMC Units]],0)</f>
        <v>0</v>
      </c>
      <c r="O53" s="606">
        <f>IFERROR(MIN(SUD_UOS[[#This Row],[Interim Rate (Rate Cap) $]:[Net Cost per Unit $]])*(SUD_UOS[[#This Row],[Proposed: Total Units of Service]]-SUD_UOS[[#This Row],[Proposed: DMC Units]]),0)</f>
        <v>0</v>
      </c>
      <c r="P53" s="607"/>
      <c r="Q53" s="607"/>
      <c r="R53" s="608" t="str">
        <f>IFERROR(SUD_UOS[[#This Row],[Prior Approved: DMC Units]]/SUD_UOS[[#This Row],[Prior Approved: Total Units of Service]],"")</f>
        <v/>
      </c>
      <c r="S53" s="610">
        <f>IFERROR(SUD_UOS[[#This Row],[Proposed: Total Units of Service]]-SUD_UOS[[#This Row],[Prior Approved: Total Units of Service]],0)</f>
        <v>0</v>
      </c>
      <c r="T53" s="610">
        <f>IFERROR(SUD_UOS[[#This Row],[Proposed: DMC Units]]-SUD_UOS[[#This Row],[Prior Approved: DMC Units]],0)</f>
        <v>0</v>
      </c>
    </row>
    <row r="54" spans="1:20" ht="13" hidden="1">
      <c r="A54" s="603">
        <v>46</v>
      </c>
      <c r="B54" s="604"/>
      <c r="C54" s="604"/>
      <c r="D54" s="604"/>
      <c r="E54" s="605"/>
      <c r="F54" s="605"/>
      <c r="G54" s="606">
        <f>IFERROR(SUD_UOS[[#This Row],[Gross Cost $]]-SUD_UOS[[#This Row],[Other Revenues $]],0)</f>
        <v>0</v>
      </c>
      <c r="H54" s="607"/>
      <c r="I54" s="607"/>
      <c r="J54" s="608" t="str">
        <f>IFERROR(SUD_UOS[[#This Row],[Proposed: DMC Units]]/SUD_UOS[[#This Row],[Proposed: Total Units of Service]],"")</f>
        <v/>
      </c>
      <c r="K54" s="611"/>
      <c r="L54" s="606">
        <f>IFERROR(SUD_UOS[[#This Row],[Gross Cost $]]/SUD_UOS[[#This Row],[Proposed: Total Units of Service]],0)</f>
        <v>0</v>
      </c>
      <c r="M54" s="606">
        <f>IFERROR(SUD_UOS[[#This Row],[Net Cost $]]/SUD_UOS[[#This Row],[Proposed: Total Units of Service]],0)</f>
        <v>0</v>
      </c>
      <c r="N54" s="606">
        <f>IFERROR(MIN(SUD_UOS[[#This Row],[Interim Rate (Rate Cap) $]:[Net Cost per Unit $]])*SUD_UOS[[#This Row],[Proposed: DMC Units]],0)</f>
        <v>0</v>
      </c>
      <c r="O54" s="606">
        <f>IFERROR(MIN(SUD_UOS[[#This Row],[Interim Rate (Rate Cap) $]:[Net Cost per Unit $]])*(SUD_UOS[[#This Row],[Proposed: Total Units of Service]]-SUD_UOS[[#This Row],[Proposed: DMC Units]]),0)</f>
        <v>0</v>
      </c>
      <c r="P54" s="607"/>
      <c r="Q54" s="607"/>
      <c r="R54" s="608" t="str">
        <f>IFERROR(SUD_UOS[[#This Row],[Prior Approved: DMC Units]]/SUD_UOS[[#This Row],[Prior Approved: Total Units of Service]],"")</f>
        <v/>
      </c>
      <c r="S54" s="610">
        <f>IFERROR(SUD_UOS[[#This Row],[Proposed: Total Units of Service]]-SUD_UOS[[#This Row],[Prior Approved: Total Units of Service]],0)</f>
        <v>0</v>
      </c>
      <c r="T54" s="610">
        <f>IFERROR(SUD_UOS[[#This Row],[Proposed: DMC Units]]-SUD_UOS[[#This Row],[Prior Approved: DMC Units]],0)</f>
        <v>0</v>
      </c>
    </row>
    <row r="55" spans="1:20" ht="13" hidden="1">
      <c r="A55" s="603">
        <v>47</v>
      </c>
      <c r="B55" s="604"/>
      <c r="C55" s="604"/>
      <c r="D55" s="604"/>
      <c r="E55" s="605"/>
      <c r="F55" s="605"/>
      <c r="G55" s="606">
        <f>IFERROR(SUD_UOS[[#This Row],[Gross Cost $]]-SUD_UOS[[#This Row],[Other Revenues $]],0)</f>
        <v>0</v>
      </c>
      <c r="H55" s="607"/>
      <c r="I55" s="607"/>
      <c r="J55" s="608" t="str">
        <f>IFERROR(SUD_UOS[[#This Row],[Proposed: DMC Units]]/SUD_UOS[[#This Row],[Proposed: Total Units of Service]],"")</f>
        <v/>
      </c>
      <c r="K55" s="611"/>
      <c r="L55" s="606">
        <f>IFERROR(SUD_UOS[[#This Row],[Gross Cost $]]/SUD_UOS[[#This Row],[Proposed: Total Units of Service]],0)</f>
        <v>0</v>
      </c>
      <c r="M55" s="606">
        <f>IFERROR(SUD_UOS[[#This Row],[Net Cost $]]/SUD_UOS[[#This Row],[Proposed: Total Units of Service]],0)</f>
        <v>0</v>
      </c>
      <c r="N55" s="606">
        <f>IFERROR(MIN(SUD_UOS[[#This Row],[Interim Rate (Rate Cap) $]:[Net Cost per Unit $]])*SUD_UOS[[#This Row],[Proposed: DMC Units]],0)</f>
        <v>0</v>
      </c>
      <c r="O55" s="606">
        <f>IFERROR(MIN(SUD_UOS[[#This Row],[Interim Rate (Rate Cap) $]:[Net Cost per Unit $]])*(SUD_UOS[[#This Row],[Proposed: Total Units of Service]]-SUD_UOS[[#This Row],[Proposed: DMC Units]]),0)</f>
        <v>0</v>
      </c>
      <c r="P55" s="607"/>
      <c r="Q55" s="607"/>
      <c r="R55" s="608" t="str">
        <f>IFERROR(SUD_UOS[[#This Row],[Prior Approved: DMC Units]]/SUD_UOS[[#This Row],[Prior Approved: Total Units of Service]],"")</f>
        <v/>
      </c>
      <c r="S55" s="610">
        <f>IFERROR(SUD_UOS[[#This Row],[Proposed: Total Units of Service]]-SUD_UOS[[#This Row],[Prior Approved: Total Units of Service]],0)</f>
        <v>0</v>
      </c>
      <c r="T55" s="610">
        <f>IFERROR(SUD_UOS[[#This Row],[Proposed: DMC Units]]-SUD_UOS[[#This Row],[Prior Approved: DMC Units]],0)</f>
        <v>0</v>
      </c>
    </row>
    <row r="56" spans="1:20" ht="13" hidden="1">
      <c r="A56" s="603">
        <v>48</v>
      </c>
      <c r="B56" s="604"/>
      <c r="C56" s="604"/>
      <c r="D56" s="604"/>
      <c r="E56" s="605"/>
      <c r="F56" s="605"/>
      <c r="G56" s="606">
        <f>IFERROR(SUD_UOS[[#This Row],[Gross Cost $]]-SUD_UOS[[#This Row],[Other Revenues $]],0)</f>
        <v>0</v>
      </c>
      <c r="H56" s="607"/>
      <c r="I56" s="607"/>
      <c r="J56" s="608" t="str">
        <f>IFERROR(SUD_UOS[[#This Row],[Proposed: DMC Units]]/SUD_UOS[[#This Row],[Proposed: Total Units of Service]],"")</f>
        <v/>
      </c>
      <c r="K56" s="611"/>
      <c r="L56" s="606">
        <f>IFERROR(SUD_UOS[[#This Row],[Gross Cost $]]/SUD_UOS[[#This Row],[Proposed: Total Units of Service]],0)</f>
        <v>0</v>
      </c>
      <c r="M56" s="606">
        <f>IFERROR(SUD_UOS[[#This Row],[Net Cost $]]/SUD_UOS[[#This Row],[Proposed: Total Units of Service]],0)</f>
        <v>0</v>
      </c>
      <c r="N56" s="606">
        <f>IFERROR(MIN(SUD_UOS[[#This Row],[Interim Rate (Rate Cap) $]:[Net Cost per Unit $]])*SUD_UOS[[#This Row],[Proposed: DMC Units]],0)</f>
        <v>0</v>
      </c>
      <c r="O56" s="606">
        <f>IFERROR(MIN(SUD_UOS[[#This Row],[Interim Rate (Rate Cap) $]:[Net Cost per Unit $]])*(SUD_UOS[[#This Row],[Proposed: Total Units of Service]]-SUD_UOS[[#This Row],[Proposed: DMC Units]]),0)</f>
        <v>0</v>
      </c>
      <c r="P56" s="607"/>
      <c r="Q56" s="607"/>
      <c r="R56" s="608" t="str">
        <f>IFERROR(SUD_UOS[[#This Row],[Prior Approved: DMC Units]]/SUD_UOS[[#This Row],[Prior Approved: Total Units of Service]],"")</f>
        <v/>
      </c>
      <c r="S56" s="610">
        <f>IFERROR(SUD_UOS[[#This Row],[Proposed: Total Units of Service]]-SUD_UOS[[#This Row],[Prior Approved: Total Units of Service]],0)</f>
        <v>0</v>
      </c>
      <c r="T56" s="610">
        <f>IFERROR(SUD_UOS[[#This Row],[Proposed: DMC Units]]-SUD_UOS[[#This Row],[Prior Approved: DMC Units]],0)</f>
        <v>0</v>
      </c>
    </row>
    <row r="57" spans="1:20" ht="13" hidden="1">
      <c r="A57" s="603">
        <v>49</v>
      </c>
      <c r="B57" s="604"/>
      <c r="C57" s="604"/>
      <c r="D57" s="604"/>
      <c r="E57" s="605"/>
      <c r="F57" s="605"/>
      <c r="G57" s="606">
        <f>IFERROR(SUD_UOS[[#This Row],[Gross Cost $]]-SUD_UOS[[#This Row],[Other Revenues $]],0)</f>
        <v>0</v>
      </c>
      <c r="H57" s="607"/>
      <c r="I57" s="607"/>
      <c r="J57" s="608" t="str">
        <f>IFERROR(SUD_UOS[[#This Row],[Proposed: DMC Units]]/SUD_UOS[[#This Row],[Proposed: Total Units of Service]],"")</f>
        <v/>
      </c>
      <c r="K57" s="611"/>
      <c r="L57" s="606">
        <f>IFERROR(SUD_UOS[[#This Row],[Gross Cost $]]/SUD_UOS[[#This Row],[Proposed: Total Units of Service]],0)</f>
        <v>0</v>
      </c>
      <c r="M57" s="606">
        <f>IFERROR(SUD_UOS[[#This Row],[Net Cost $]]/SUD_UOS[[#This Row],[Proposed: Total Units of Service]],0)</f>
        <v>0</v>
      </c>
      <c r="N57" s="606">
        <f>IFERROR(MIN(SUD_UOS[[#This Row],[Interim Rate (Rate Cap) $]:[Net Cost per Unit $]])*SUD_UOS[[#This Row],[Proposed: DMC Units]],0)</f>
        <v>0</v>
      </c>
      <c r="O57" s="606">
        <f>IFERROR(MIN(SUD_UOS[[#This Row],[Interim Rate (Rate Cap) $]:[Net Cost per Unit $]])*(SUD_UOS[[#This Row],[Proposed: Total Units of Service]]-SUD_UOS[[#This Row],[Proposed: DMC Units]]),0)</f>
        <v>0</v>
      </c>
      <c r="P57" s="607"/>
      <c r="Q57" s="607"/>
      <c r="R57" s="608" t="str">
        <f>IFERROR(SUD_UOS[[#This Row],[Prior Approved: DMC Units]]/SUD_UOS[[#This Row],[Prior Approved: Total Units of Service]],"")</f>
        <v/>
      </c>
      <c r="S57" s="610">
        <f>IFERROR(SUD_UOS[[#This Row],[Proposed: Total Units of Service]]-SUD_UOS[[#This Row],[Prior Approved: Total Units of Service]],0)</f>
        <v>0</v>
      </c>
      <c r="T57" s="610">
        <f>IFERROR(SUD_UOS[[#This Row],[Proposed: DMC Units]]-SUD_UOS[[#This Row],[Prior Approved: DMC Units]],0)</f>
        <v>0</v>
      </c>
    </row>
    <row r="58" spans="1:20" ht="13" hidden="1">
      <c r="A58" s="603">
        <v>50</v>
      </c>
      <c r="B58" s="604"/>
      <c r="C58" s="604"/>
      <c r="D58" s="604"/>
      <c r="E58" s="605"/>
      <c r="F58" s="605"/>
      <c r="G58" s="606">
        <f>IFERROR(SUD_UOS[[#This Row],[Gross Cost $]]-SUD_UOS[[#This Row],[Other Revenues $]],0)</f>
        <v>0</v>
      </c>
      <c r="H58" s="607"/>
      <c r="I58" s="607"/>
      <c r="J58" s="608" t="str">
        <f>IFERROR(SUD_UOS[[#This Row],[Proposed: DMC Units]]/SUD_UOS[[#This Row],[Proposed: Total Units of Service]],"")</f>
        <v/>
      </c>
      <c r="K58" s="611"/>
      <c r="L58" s="606">
        <f>IFERROR(SUD_UOS[[#This Row],[Gross Cost $]]/SUD_UOS[[#This Row],[Proposed: Total Units of Service]],0)</f>
        <v>0</v>
      </c>
      <c r="M58" s="606">
        <f>IFERROR(SUD_UOS[[#This Row],[Net Cost $]]/SUD_UOS[[#This Row],[Proposed: Total Units of Service]],0)</f>
        <v>0</v>
      </c>
      <c r="N58" s="606">
        <f>IFERROR(MIN(SUD_UOS[[#This Row],[Interim Rate (Rate Cap) $]:[Net Cost per Unit $]])*SUD_UOS[[#This Row],[Proposed: DMC Units]],0)</f>
        <v>0</v>
      </c>
      <c r="O58" s="606">
        <f>IFERROR(MIN(SUD_UOS[[#This Row],[Interim Rate (Rate Cap) $]:[Net Cost per Unit $]])*(SUD_UOS[[#This Row],[Proposed: Total Units of Service]]-SUD_UOS[[#This Row],[Proposed: DMC Units]]),0)</f>
        <v>0</v>
      </c>
      <c r="P58" s="607"/>
      <c r="Q58" s="607"/>
      <c r="R58" s="608" t="str">
        <f>IFERROR(SUD_UOS[[#This Row],[Prior Approved: DMC Units]]/SUD_UOS[[#This Row],[Prior Approved: Total Units of Service]],"")</f>
        <v/>
      </c>
      <c r="S58" s="610">
        <f>IFERROR(SUD_UOS[[#This Row],[Proposed: Total Units of Service]]-SUD_UOS[[#This Row],[Prior Approved: Total Units of Service]],0)</f>
        <v>0</v>
      </c>
      <c r="T58" s="610">
        <f>IFERROR(SUD_UOS[[#This Row],[Proposed: DMC Units]]-SUD_UOS[[#This Row],[Prior Approved: DMC Units]],0)</f>
        <v>0</v>
      </c>
    </row>
    <row r="59" spans="1:20" ht="13" hidden="1">
      <c r="A59" s="603">
        <v>51</v>
      </c>
      <c r="B59" s="604"/>
      <c r="C59" s="604"/>
      <c r="D59" s="604"/>
      <c r="E59" s="605"/>
      <c r="F59" s="605"/>
      <c r="G59" s="606">
        <f>IFERROR(SUD_UOS[[#This Row],[Gross Cost $]]-SUD_UOS[[#This Row],[Other Revenues $]],0)</f>
        <v>0</v>
      </c>
      <c r="H59" s="607"/>
      <c r="I59" s="607"/>
      <c r="J59" s="608" t="str">
        <f>IFERROR(SUD_UOS[[#This Row],[Proposed: DMC Units]]/SUD_UOS[[#This Row],[Proposed: Total Units of Service]],"")</f>
        <v/>
      </c>
      <c r="K59" s="612"/>
      <c r="L59" s="606">
        <f>IFERROR(SUD_UOS[[#This Row],[Gross Cost $]]/SUD_UOS[[#This Row],[Proposed: Total Units of Service]],0)</f>
        <v>0</v>
      </c>
      <c r="M59" s="606">
        <f>IFERROR(SUD_UOS[[#This Row],[Net Cost $]]/SUD_UOS[[#This Row],[Proposed: Total Units of Service]],0)</f>
        <v>0</v>
      </c>
      <c r="N59" s="606">
        <f>IFERROR(MIN(SUD_UOS[[#This Row],[Interim Rate (Rate Cap) $]:[Net Cost per Unit $]])*SUD_UOS[[#This Row],[Proposed: DMC Units]],0)</f>
        <v>0</v>
      </c>
      <c r="O59" s="606">
        <f>IFERROR(MIN(SUD_UOS[[#This Row],[Interim Rate (Rate Cap) $]:[Net Cost per Unit $]])*(SUD_UOS[[#This Row],[Proposed: Total Units of Service]]-SUD_UOS[[#This Row],[Proposed: DMC Units]]),0)</f>
        <v>0</v>
      </c>
      <c r="P59" s="607"/>
      <c r="Q59" s="607"/>
      <c r="R59" s="608" t="str">
        <f>IFERROR(SUD_UOS[[#This Row],[Prior Approved: DMC Units]]/SUD_UOS[[#This Row],[Prior Approved: Total Units of Service]],"")</f>
        <v/>
      </c>
      <c r="S59" s="610">
        <f>IFERROR(SUD_UOS[[#This Row],[Proposed: Total Units of Service]]-SUD_UOS[[#This Row],[Prior Approved: Total Units of Service]],0)</f>
        <v>0</v>
      </c>
      <c r="T59" s="610">
        <f>IFERROR(SUD_UOS[[#This Row],[Proposed: DMC Units]]-SUD_UOS[[#This Row],[Prior Approved: DMC Units]],0)</f>
        <v>0</v>
      </c>
    </row>
    <row r="60" spans="1:20" ht="13" hidden="1">
      <c r="A60" s="603">
        <v>52</v>
      </c>
      <c r="B60" s="604"/>
      <c r="C60" s="604"/>
      <c r="D60" s="604"/>
      <c r="E60" s="605"/>
      <c r="F60" s="605"/>
      <c r="G60" s="606">
        <f>IFERROR(SUD_UOS[[#This Row],[Gross Cost $]]-SUD_UOS[[#This Row],[Other Revenues $]],0)</f>
        <v>0</v>
      </c>
      <c r="H60" s="607"/>
      <c r="I60" s="607"/>
      <c r="J60" s="608" t="str">
        <f>IFERROR(SUD_UOS[[#This Row],[Proposed: DMC Units]]/SUD_UOS[[#This Row],[Proposed: Total Units of Service]],"")</f>
        <v/>
      </c>
      <c r="K60" s="612"/>
      <c r="L60" s="606">
        <f>IFERROR(SUD_UOS[[#This Row],[Gross Cost $]]/SUD_UOS[[#This Row],[Proposed: Total Units of Service]],0)</f>
        <v>0</v>
      </c>
      <c r="M60" s="606">
        <f>IFERROR(SUD_UOS[[#This Row],[Net Cost $]]/SUD_UOS[[#This Row],[Proposed: Total Units of Service]],0)</f>
        <v>0</v>
      </c>
      <c r="N60" s="606">
        <f>IFERROR(MIN(SUD_UOS[[#This Row],[Interim Rate (Rate Cap) $]:[Net Cost per Unit $]])*SUD_UOS[[#This Row],[Proposed: DMC Units]],0)</f>
        <v>0</v>
      </c>
      <c r="O60" s="606">
        <f>IFERROR(MIN(SUD_UOS[[#This Row],[Interim Rate (Rate Cap) $]:[Net Cost per Unit $]])*(SUD_UOS[[#This Row],[Proposed: Total Units of Service]]-SUD_UOS[[#This Row],[Proposed: DMC Units]]),0)</f>
        <v>0</v>
      </c>
      <c r="P60" s="607"/>
      <c r="Q60" s="607"/>
      <c r="R60" s="608" t="str">
        <f>IFERROR(SUD_UOS[[#This Row],[Prior Approved: DMC Units]]/SUD_UOS[[#This Row],[Prior Approved: Total Units of Service]],"")</f>
        <v/>
      </c>
      <c r="S60" s="610">
        <f>IFERROR(SUD_UOS[[#This Row],[Proposed: Total Units of Service]]-SUD_UOS[[#This Row],[Prior Approved: Total Units of Service]],0)</f>
        <v>0</v>
      </c>
      <c r="T60" s="610">
        <f>IFERROR(SUD_UOS[[#This Row],[Proposed: DMC Units]]-SUD_UOS[[#This Row],[Prior Approved: DMC Units]],0)</f>
        <v>0</v>
      </c>
    </row>
    <row r="61" spans="1:20" ht="13" hidden="1">
      <c r="A61" s="603">
        <v>53</v>
      </c>
      <c r="B61" s="604"/>
      <c r="C61" s="604"/>
      <c r="D61" s="604"/>
      <c r="E61" s="605"/>
      <c r="F61" s="605"/>
      <c r="G61" s="606">
        <f>IFERROR(SUD_UOS[[#This Row],[Gross Cost $]]-SUD_UOS[[#This Row],[Other Revenues $]],0)</f>
        <v>0</v>
      </c>
      <c r="H61" s="607"/>
      <c r="I61" s="607"/>
      <c r="J61" s="608" t="str">
        <f>IFERROR(SUD_UOS[[#This Row],[Proposed: DMC Units]]/SUD_UOS[[#This Row],[Proposed: Total Units of Service]],"")</f>
        <v/>
      </c>
      <c r="K61" s="612"/>
      <c r="L61" s="606">
        <f>IFERROR(SUD_UOS[[#This Row],[Gross Cost $]]/SUD_UOS[[#This Row],[Proposed: Total Units of Service]],0)</f>
        <v>0</v>
      </c>
      <c r="M61" s="606">
        <f>IFERROR(SUD_UOS[[#This Row],[Net Cost $]]/SUD_UOS[[#This Row],[Proposed: Total Units of Service]],0)</f>
        <v>0</v>
      </c>
      <c r="N61" s="606">
        <f>IFERROR(MIN(SUD_UOS[[#This Row],[Interim Rate (Rate Cap) $]:[Net Cost per Unit $]])*SUD_UOS[[#This Row],[Proposed: DMC Units]],0)</f>
        <v>0</v>
      </c>
      <c r="O61" s="606">
        <f>IFERROR(MIN(SUD_UOS[[#This Row],[Interim Rate (Rate Cap) $]:[Net Cost per Unit $]])*(SUD_UOS[[#This Row],[Proposed: Total Units of Service]]-SUD_UOS[[#This Row],[Proposed: DMC Units]]),0)</f>
        <v>0</v>
      </c>
      <c r="P61" s="607"/>
      <c r="Q61" s="607"/>
      <c r="R61" s="608" t="str">
        <f>IFERROR(SUD_UOS[[#This Row],[Prior Approved: DMC Units]]/SUD_UOS[[#This Row],[Prior Approved: Total Units of Service]],"")</f>
        <v/>
      </c>
      <c r="S61" s="610">
        <f>IFERROR(SUD_UOS[[#This Row],[Proposed: Total Units of Service]]-SUD_UOS[[#This Row],[Prior Approved: Total Units of Service]],0)</f>
        <v>0</v>
      </c>
      <c r="T61" s="610">
        <f>IFERROR(SUD_UOS[[#This Row],[Proposed: DMC Units]]-SUD_UOS[[#This Row],[Prior Approved: DMC Units]],0)</f>
        <v>0</v>
      </c>
    </row>
    <row r="62" spans="1:20" ht="13" hidden="1">
      <c r="A62" s="603">
        <v>54</v>
      </c>
      <c r="B62" s="604"/>
      <c r="C62" s="604"/>
      <c r="D62" s="604"/>
      <c r="E62" s="605"/>
      <c r="F62" s="605"/>
      <c r="G62" s="606">
        <f>IFERROR(SUD_UOS[[#This Row],[Gross Cost $]]-SUD_UOS[[#This Row],[Other Revenues $]],0)</f>
        <v>0</v>
      </c>
      <c r="H62" s="607"/>
      <c r="I62" s="607"/>
      <c r="J62" s="608" t="str">
        <f>IFERROR(SUD_UOS[[#This Row],[Proposed: DMC Units]]/SUD_UOS[[#This Row],[Proposed: Total Units of Service]],"")</f>
        <v/>
      </c>
      <c r="K62" s="612"/>
      <c r="L62" s="606">
        <f>IFERROR(SUD_UOS[[#This Row],[Gross Cost $]]/SUD_UOS[[#This Row],[Proposed: Total Units of Service]],0)</f>
        <v>0</v>
      </c>
      <c r="M62" s="606">
        <f>IFERROR(SUD_UOS[[#This Row],[Net Cost $]]/SUD_UOS[[#This Row],[Proposed: Total Units of Service]],0)</f>
        <v>0</v>
      </c>
      <c r="N62" s="606">
        <f>IFERROR(MIN(SUD_UOS[[#This Row],[Interim Rate (Rate Cap) $]:[Net Cost per Unit $]])*SUD_UOS[[#This Row],[Proposed: DMC Units]],0)</f>
        <v>0</v>
      </c>
      <c r="O62" s="606">
        <f>IFERROR(MIN(SUD_UOS[[#This Row],[Interim Rate (Rate Cap) $]:[Net Cost per Unit $]])*(SUD_UOS[[#This Row],[Proposed: Total Units of Service]]-SUD_UOS[[#This Row],[Proposed: DMC Units]]),0)</f>
        <v>0</v>
      </c>
      <c r="P62" s="607"/>
      <c r="Q62" s="607"/>
      <c r="R62" s="608" t="str">
        <f>IFERROR(SUD_UOS[[#This Row],[Prior Approved: DMC Units]]/SUD_UOS[[#This Row],[Prior Approved: Total Units of Service]],"")</f>
        <v/>
      </c>
      <c r="S62" s="610">
        <f>IFERROR(SUD_UOS[[#This Row],[Proposed: Total Units of Service]]-SUD_UOS[[#This Row],[Prior Approved: Total Units of Service]],0)</f>
        <v>0</v>
      </c>
      <c r="T62" s="610">
        <f>IFERROR(SUD_UOS[[#This Row],[Proposed: DMC Units]]-SUD_UOS[[#This Row],[Prior Approved: DMC Units]],0)</f>
        <v>0</v>
      </c>
    </row>
    <row r="63" spans="1:20" ht="13" hidden="1">
      <c r="A63" s="603">
        <v>55</v>
      </c>
      <c r="B63" s="604"/>
      <c r="C63" s="604"/>
      <c r="D63" s="604"/>
      <c r="E63" s="605"/>
      <c r="F63" s="605"/>
      <c r="G63" s="606">
        <f>IFERROR(SUD_UOS[[#This Row],[Gross Cost $]]-SUD_UOS[[#This Row],[Other Revenues $]],0)</f>
        <v>0</v>
      </c>
      <c r="H63" s="607"/>
      <c r="I63" s="607"/>
      <c r="J63" s="608" t="str">
        <f>IFERROR(SUD_UOS[[#This Row],[Proposed: DMC Units]]/SUD_UOS[[#This Row],[Proposed: Total Units of Service]],"")</f>
        <v/>
      </c>
      <c r="K63" s="612"/>
      <c r="L63" s="606">
        <f>IFERROR(SUD_UOS[[#This Row],[Gross Cost $]]/SUD_UOS[[#This Row],[Proposed: Total Units of Service]],0)</f>
        <v>0</v>
      </c>
      <c r="M63" s="606">
        <f>IFERROR(SUD_UOS[[#This Row],[Net Cost $]]/SUD_UOS[[#This Row],[Proposed: Total Units of Service]],0)</f>
        <v>0</v>
      </c>
      <c r="N63" s="606">
        <f>IFERROR(MIN(SUD_UOS[[#This Row],[Interim Rate (Rate Cap) $]:[Net Cost per Unit $]])*SUD_UOS[[#This Row],[Proposed: DMC Units]],0)</f>
        <v>0</v>
      </c>
      <c r="O63" s="606">
        <f>IFERROR(MIN(SUD_UOS[[#This Row],[Interim Rate (Rate Cap) $]:[Net Cost per Unit $]])*(SUD_UOS[[#This Row],[Proposed: Total Units of Service]]-SUD_UOS[[#This Row],[Proposed: DMC Units]]),0)</f>
        <v>0</v>
      </c>
      <c r="P63" s="607"/>
      <c r="Q63" s="607"/>
      <c r="R63" s="608" t="str">
        <f>IFERROR(SUD_UOS[[#This Row],[Prior Approved: DMC Units]]/SUD_UOS[[#This Row],[Prior Approved: Total Units of Service]],"")</f>
        <v/>
      </c>
      <c r="S63" s="610">
        <f>IFERROR(SUD_UOS[[#This Row],[Proposed: Total Units of Service]]-SUD_UOS[[#This Row],[Prior Approved: Total Units of Service]],0)</f>
        <v>0</v>
      </c>
      <c r="T63" s="610">
        <f>IFERROR(SUD_UOS[[#This Row],[Proposed: DMC Units]]-SUD_UOS[[#This Row],[Prior Approved: DMC Units]],0)</f>
        <v>0</v>
      </c>
    </row>
    <row r="64" spans="1:20" ht="13" hidden="1">
      <c r="A64" s="603">
        <v>56</v>
      </c>
      <c r="B64" s="604"/>
      <c r="C64" s="604"/>
      <c r="D64" s="604"/>
      <c r="E64" s="605"/>
      <c r="F64" s="605"/>
      <c r="G64" s="606">
        <f>IFERROR(SUD_UOS[[#This Row],[Gross Cost $]]-SUD_UOS[[#This Row],[Other Revenues $]],0)</f>
        <v>0</v>
      </c>
      <c r="H64" s="607"/>
      <c r="I64" s="607"/>
      <c r="J64" s="608" t="str">
        <f>IFERROR(SUD_UOS[[#This Row],[Proposed: DMC Units]]/SUD_UOS[[#This Row],[Proposed: Total Units of Service]],"")</f>
        <v/>
      </c>
      <c r="K64" s="612"/>
      <c r="L64" s="606">
        <f>IFERROR(SUD_UOS[[#This Row],[Gross Cost $]]/SUD_UOS[[#This Row],[Proposed: Total Units of Service]],0)</f>
        <v>0</v>
      </c>
      <c r="M64" s="606">
        <f>IFERROR(SUD_UOS[[#This Row],[Net Cost $]]/SUD_UOS[[#This Row],[Proposed: Total Units of Service]],0)</f>
        <v>0</v>
      </c>
      <c r="N64" s="606">
        <f>IFERROR(MIN(SUD_UOS[[#This Row],[Interim Rate (Rate Cap) $]:[Net Cost per Unit $]])*SUD_UOS[[#This Row],[Proposed: DMC Units]],0)</f>
        <v>0</v>
      </c>
      <c r="O64" s="606">
        <f>IFERROR(MIN(SUD_UOS[[#This Row],[Interim Rate (Rate Cap) $]:[Net Cost per Unit $]])*(SUD_UOS[[#This Row],[Proposed: Total Units of Service]]-SUD_UOS[[#This Row],[Proposed: DMC Units]]),0)</f>
        <v>0</v>
      </c>
      <c r="P64" s="607"/>
      <c r="Q64" s="607"/>
      <c r="R64" s="608" t="str">
        <f>IFERROR(SUD_UOS[[#This Row],[Prior Approved: DMC Units]]/SUD_UOS[[#This Row],[Prior Approved: Total Units of Service]],"")</f>
        <v/>
      </c>
      <c r="S64" s="610">
        <f>IFERROR(SUD_UOS[[#This Row],[Proposed: Total Units of Service]]-SUD_UOS[[#This Row],[Prior Approved: Total Units of Service]],0)</f>
        <v>0</v>
      </c>
      <c r="T64" s="610">
        <f>IFERROR(SUD_UOS[[#This Row],[Proposed: DMC Units]]-SUD_UOS[[#This Row],[Prior Approved: DMC Units]],0)</f>
        <v>0</v>
      </c>
    </row>
    <row r="65" spans="1:20" ht="13" hidden="1">
      <c r="A65" s="603">
        <v>57</v>
      </c>
      <c r="B65" s="604"/>
      <c r="C65" s="604"/>
      <c r="D65" s="604"/>
      <c r="E65" s="605"/>
      <c r="F65" s="605"/>
      <c r="G65" s="606">
        <f>IFERROR(SUD_UOS[[#This Row],[Gross Cost $]]-SUD_UOS[[#This Row],[Other Revenues $]],0)</f>
        <v>0</v>
      </c>
      <c r="H65" s="607"/>
      <c r="I65" s="607"/>
      <c r="J65" s="608" t="str">
        <f>IFERROR(SUD_UOS[[#This Row],[Proposed: DMC Units]]/SUD_UOS[[#This Row],[Proposed: Total Units of Service]],"")</f>
        <v/>
      </c>
      <c r="K65" s="612"/>
      <c r="L65" s="606">
        <f>IFERROR(SUD_UOS[[#This Row],[Gross Cost $]]/SUD_UOS[[#This Row],[Proposed: Total Units of Service]],0)</f>
        <v>0</v>
      </c>
      <c r="M65" s="606">
        <f>IFERROR(SUD_UOS[[#This Row],[Net Cost $]]/SUD_UOS[[#This Row],[Proposed: Total Units of Service]],0)</f>
        <v>0</v>
      </c>
      <c r="N65" s="606">
        <f>IFERROR(MIN(SUD_UOS[[#This Row],[Interim Rate (Rate Cap) $]:[Net Cost per Unit $]])*SUD_UOS[[#This Row],[Proposed: DMC Units]],0)</f>
        <v>0</v>
      </c>
      <c r="O65" s="606">
        <f>IFERROR(MIN(SUD_UOS[[#This Row],[Interim Rate (Rate Cap) $]:[Net Cost per Unit $]])*(SUD_UOS[[#This Row],[Proposed: Total Units of Service]]-SUD_UOS[[#This Row],[Proposed: DMC Units]]),0)</f>
        <v>0</v>
      </c>
      <c r="P65" s="607"/>
      <c r="Q65" s="607"/>
      <c r="R65" s="608" t="str">
        <f>IFERROR(SUD_UOS[[#This Row],[Prior Approved: DMC Units]]/SUD_UOS[[#This Row],[Prior Approved: Total Units of Service]],"")</f>
        <v/>
      </c>
      <c r="S65" s="610">
        <f>IFERROR(SUD_UOS[[#This Row],[Proposed: Total Units of Service]]-SUD_UOS[[#This Row],[Prior Approved: Total Units of Service]],0)</f>
        <v>0</v>
      </c>
      <c r="T65" s="610">
        <f>IFERROR(SUD_UOS[[#This Row],[Proposed: DMC Units]]-SUD_UOS[[#This Row],[Prior Approved: DMC Units]],0)</f>
        <v>0</v>
      </c>
    </row>
    <row r="66" spans="1:20" ht="13" hidden="1">
      <c r="A66" s="603">
        <v>58</v>
      </c>
      <c r="B66" s="604"/>
      <c r="C66" s="604"/>
      <c r="D66" s="604"/>
      <c r="E66" s="605"/>
      <c r="F66" s="605"/>
      <c r="G66" s="606">
        <f>IFERROR(SUD_UOS[[#This Row],[Gross Cost $]]-SUD_UOS[[#This Row],[Other Revenues $]],0)</f>
        <v>0</v>
      </c>
      <c r="H66" s="607"/>
      <c r="I66" s="607"/>
      <c r="J66" s="608" t="str">
        <f>IFERROR(SUD_UOS[[#This Row],[Proposed: DMC Units]]/SUD_UOS[[#This Row],[Proposed: Total Units of Service]],"")</f>
        <v/>
      </c>
      <c r="K66" s="612"/>
      <c r="L66" s="606">
        <f>IFERROR(SUD_UOS[[#This Row],[Gross Cost $]]/SUD_UOS[[#This Row],[Proposed: Total Units of Service]],0)</f>
        <v>0</v>
      </c>
      <c r="M66" s="606">
        <f>IFERROR(SUD_UOS[[#This Row],[Net Cost $]]/SUD_UOS[[#This Row],[Proposed: Total Units of Service]],0)</f>
        <v>0</v>
      </c>
      <c r="N66" s="606">
        <f>IFERROR(MIN(SUD_UOS[[#This Row],[Interim Rate (Rate Cap) $]:[Net Cost per Unit $]])*SUD_UOS[[#This Row],[Proposed: DMC Units]],0)</f>
        <v>0</v>
      </c>
      <c r="O66" s="606">
        <f>IFERROR(MIN(SUD_UOS[[#This Row],[Interim Rate (Rate Cap) $]:[Net Cost per Unit $]])*(SUD_UOS[[#This Row],[Proposed: Total Units of Service]]-SUD_UOS[[#This Row],[Proposed: DMC Units]]),0)</f>
        <v>0</v>
      </c>
      <c r="P66" s="607"/>
      <c r="Q66" s="607"/>
      <c r="R66" s="608" t="str">
        <f>IFERROR(SUD_UOS[[#This Row],[Prior Approved: DMC Units]]/SUD_UOS[[#This Row],[Prior Approved: Total Units of Service]],"")</f>
        <v/>
      </c>
      <c r="S66" s="610">
        <f>IFERROR(SUD_UOS[[#This Row],[Proposed: Total Units of Service]]-SUD_UOS[[#This Row],[Prior Approved: Total Units of Service]],0)</f>
        <v>0</v>
      </c>
      <c r="T66" s="610">
        <f>IFERROR(SUD_UOS[[#This Row],[Proposed: DMC Units]]-SUD_UOS[[#This Row],[Prior Approved: DMC Units]],0)</f>
        <v>0</v>
      </c>
    </row>
    <row r="67" spans="1:20" ht="13" hidden="1">
      <c r="A67" s="603">
        <v>59</v>
      </c>
      <c r="B67" s="604"/>
      <c r="C67" s="604"/>
      <c r="D67" s="604"/>
      <c r="E67" s="605"/>
      <c r="F67" s="605"/>
      <c r="G67" s="606">
        <f>IFERROR(SUD_UOS[[#This Row],[Gross Cost $]]-SUD_UOS[[#This Row],[Other Revenues $]],0)</f>
        <v>0</v>
      </c>
      <c r="H67" s="607"/>
      <c r="I67" s="607"/>
      <c r="J67" s="608" t="str">
        <f>IFERROR(SUD_UOS[[#This Row],[Proposed: DMC Units]]/SUD_UOS[[#This Row],[Proposed: Total Units of Service]],"")</f>
        <v/>
      </c>
      <c r="K67" s="612"/>
      <c r="L67" s="606">
        <f>IFERROR(SUD_UOS[[#This Row],[Gross Cost $]]/SUD_UOS[[#This Row],[Proposed: Total Units of Service]],0)</f>
        <v>0</v>
      </c>
      <c r="M67" s="606">
        <f>IFERROR(SUD_UOS[[#This Row],[Net Cost $]]/SUD_UOS[[#This Row],[Proposed: Total Units of Service]],0)</f>
        <v>0</v>
      </c>
      <c r="N67" s="606">
        <f>IFERROR(MIN(SUD_UOS[[#This Row],[Interim Rate (Rate Cap) $]:[Net Cost per Unit $]])*SUD_UOS[[#This Row],[Proposed: DMC Units]],0)</f>
        <v>0</v>
      </c>
      <c r="O67" s="606">
        <f>IFERROR(MIN(SUD_UOS[[#This Row],[Interim Rate (Rate Cap) $]:[Net Cost per Unit $]])*(SUD_UOS[[#This Row],[Proposed: Total Units of Service]]-SUD_UOS[[#This Row],[Proposed: DMC Units]]),0)</f>
        <v>0</v>
      </c>
      <c r="P67" s="607"/>
      <c r="Q67" s="607"/>
      <c r="R67" s="608" t="str">
        <f>IFERROR(SUD_UOS[[#This Row],[Prior Approved: DMC Units]]/SUD_UOS[[#This Row],[Prior Approved: Total Units of Service]],"")</f>
        <v/>
      </c>
      <c r="S67" s="610">
        <f>IFERROR(SUD_UOS[[#This Row],[Proposed: Total Units of Service]]-SUD_UOS[[#This Row],[Prior Approved: Total Units of Service]],0)</f>
        <v>0</v>
      </c>
      <c r="T67" s="610">
        <f>IFERROR(SUD_UOS[[#This Row],[Proposed: DMC Units]]-SUD_UOS[[#This Row],[Prior Approved: DMC Units]],0)</f>
        <v>0</v>
      </c>
    </row>
    <row r="68" spans="1:20" ht="13" hidden="1">
      <c r="A68" s="603">
        <v>60</v>
      </c>
      <c r="B68" s="604"/>
      <c r="C68" s="604"/>
      <c r="D68" s="604"/>
      <c r="E68" s="605"/>
      <c r="F68" s="605"/>
      <c r="G68" s="606">
        <f>IFERROR(SUD_UOS[[#This Row],[Gross Cost $]]-SUD_UOS[[#This Row],[Other Revenues $]],0)</f>
        <v>0</v>
      </c>
      <c r="H68" s="607"/>
      <c r="I68" s="607"/>
      <c r="J68" s="608" t="str">
        <f>IFERROR(SUD_UOS[[#This Row],[Proposed: DMC Units]]/SUD_UOS[[#This Row],[Proposed: Total Units of Service]],"")</f>
        <v/>
      </c>
      <c r="K68" s="612"/>
      <c r="L68" s="606">
        <f>IFERROR(SUD_UOS[[#This Row],[Gross Cost $]]/SUD_UOS[[#This Row],[Proposed: Total Units of Service]],0)</f>
        <v>0</v>
      </c>
      <c r="M68" s="606">
        <f>IFERROR(SUD_UOS[[#This Row],[Net Cost $]]/SUD_UOS[[#This Row],[Proposed: Total Units of Service]],0)</f>
        <v>0</v>
      </c>
      <c r="N68" s="606">
        <f>IFERROR(MIN(SUD_UOS[[#This Row],[Interim Rate (Rate Cap) $]:[Net Cost per Unit $]])*SUD_UOS[[#This Row],[Proposed: DMC Units]],0)</f>
        <v>0</v>
      </c>
      <c r="O68" s="606">
        <f>IFERROR(MIN(SUD_UOS[[#This Row],[Interim Rate (Rate Cap) $]:[Net Cost per Unit $]])*(SUD_UOS[[#This Row],[Proposed: Total Units of Service]]-SUD_UOS[[#This Row],[Proposed: DMC Units]]),0)</f>
        <v>0</v>
      </c>
      <c r="P68" s="607"/>
      <c r="Q68" s="607"/>
      <c r="R68" s="608" t="str">
        <f>IFERROR(SUD_UOS[[#This Row],[Prior Approved: DMC Units]]/SUD_UOS[[#This Row],[Prior Approved: Total Units of Service]],"")</f>
        <v/>
      </c>
      <c r="S68" s="610">
        <f>IFERROR(SUD_UOS[[#This Row],[Proposed: Total Units of Service]]-SUD_UOS[[#This Row],[Prior Approved: Total Units of Service]],0)</f>
        <v>0</v>
      </c>
      <c r="T68" s="610">
        <f>IFERROR(SUD_UOS[[#This Row],[Proposed: DMC Units]]-SUD_UOS[[#This Row],[Prior Approved: DMC Units]],0)</f>
        <v>0</v>
      </c>
    </row>
    <row r="69" spans="1:20" ht="13" hidden="1">
      <c r="A69" s="603">
        <v>61</v>
      </c>
      <c r="B69" s="604"/>
      <c r="C69" s="604"/>
      <c r="D69" s="604"/>
      <c r="E69" s="605"/>
      <c r="F69" s="605"/>
      <c r="G69" s="606">
        <f>IFERROR(SUD_UOS[[#This Row],[Gross Cost $]]-SUD_UOS[[#This Row],[Other Revenues $]],0)</f>
        <v>0</v>
      </c>
      <c r="H69" s="607"/>
      <c r="I69" s="607"/>
      <c r="J69" s="608" t="str">
        <f>IFERROR(SUD_UOS[[#This Row],[Proposed: DMC Units]]/SUD_UOS[[#This Row],[Proposed: Total Units of Service]],"")</f>
        <v/>
      </c>
      <c r="K69" s="612"/>
      <c r="L69" s="606">
        <f>IFERROR(SUD_UOS[[#This Row],[Gross Cost $]]/SUD_UOS[[#This Row],[Proposed: Total Units of Service]],0)</f>
        <v>0</v>
      </c>
      <c r="M69" s="606">
        <f>IFERROR(SUD_UOS[[#This Row],[Net Cost $]]/SUD_UOS[[#This Row],[Proposed: Total Units of Service]],0)</f>
        <v>0</v>
      </c>
      <c r="N69" s="606">
        <f>IFERROR(MIN(SUD_UOS[[#This Row],[Interim Rate (Rate Cap) $]:[Net Cost per Unit $]])*SUD_UOS[[#This Row],[Proposed: DMC Units]],0)</f>
        <v>0</v>
      </c>
      <c r="O69" s="606">
        <f>IFERROR(MIN(SUD_UOS[[#This Row],[Interim Rate (Rate Cap) $]:[Net Cost per Unit $]])*(SUD_UOS[[#This Row],[Proposed: Total Units of Service]]-SUD_UOS[[#This Row],[Proposed: DMC Units]]),0)</f>
        <v>0</v>
      </c>
      <c r="P69" s="607"/>
      <c r="Q69" s="607"/>
      <c r="R69" s="608" t="str">
        <f>IFERROR(SUD_UOS[[#This Row],[Prior Approved: DMC Units]]/SUD_UOS[[#This Row],[Prior Approved: Total Units of Service]],"")</f>
        <v/>
      </c>
      <c r="S69" s="610">
        <f>IFERROR(SUD_UOS[[#This Row],[Proposed: Total Units of Service]]-SUD_UOS[[#This Row],[Prior Approved: Total Units of Service]],0)</f>
        <v>0</v>
      </c>
      <c r="T69" s="610">
        <f>IFERROR(SUD_UOS[[#This Row],[Proposed: DMC Units]]-SUD_UOS[[#This Row],[Prior Approved: DMC Units]],0)</f>
        <v>0</v>
      </c>
    </row>
    <row r="70" spans="1:20" ht="13" hidden="1">
      <c r="A70" s="603">
        <v>62</v>
      </c>
      <c r="B70" s="604"/>
      <c r="C70" s="604"/>
      <c r="D70" s="604"/>
      <c r="E70" s="605"/>
      <c r="F70" s="605"/>
      <c r="G70" s="606">
        <f>IFERROR(SUD_UOS[[#This Row],[Gross Cost $]]-SUD_UOS[[#This Row],[Other Revenues $]],0)</f>
        <v>0</v>
      </c>
      <c r="H70" s="607"/>
      <c r="I70" s="607"/>
      <c r="J70" s="608" t="str">
        <f>IFERROR(SUD_UOS[[#This Row],[Proposed: DMC Units]]/SUD_UOS[[#This Row],[Proposed: Total Units of Service]],"")</f>
        <v/>
      </c>
      <c r="K70" s="612"/>
      <c r="L70" s="606">
        <f>IFERROR(SUD_UOS[[#This Row],[Gross Cost $]]/SUD_UOS[[#This Row],[Proposed: Total Units of Service]],0)</f>
        <v>0</v>
      </c>
      <c r="M70" s="606">
        <f>IFERROR(SUD_UOS[[#This Row],[Net Cost $]]/SUD_UOS[[#This Row],[Proposed: Total Units of Service]],0)</f>
        <v>0</v>
      </c>
      <c r="N70" s="606">
        <f>IFERROR(MIN(SUD_UOS[[#This Row],[Interim Rate (Rate Cap) $]:[Net Cost per Unit $]])*SUD_UOS[[#This Row],[Proposed: DMC Units]],0)</f>
        <v>0</v>
      </c>
      <c r="O70" s="606">
        <f>IFERROR(MIN(SUD_UOS[[#This Row],[Interim Rate (Rate Cap) $]:[Net Cost per Unit $]])*(SUD_UOS[[#This Row],[Proposed: Total Units of Service]]-SUD_UOS[[#This Row],[Proposed: DMC Units]]),0)</f>
        <v>0</v>
      </c>
      <c r="P70" s="607"/>
      <c r="Q70" s="607"/>
      <c r="R70" s="608" t="str">
        <f>IFERROR(SUD_UOS[[#This Row],[Prior Approved: DMC Units]]/SUD_UOS[[#This Row],[Prior Approved: Total Units of Service]],"")</f>
        <v/>
      </c>
      <c r="S70" s="610">
        <f>IFERROR(SUD_UOS[[#This Row],[Proposed: Total Units of Service]]-SUD_UOS[[#This Row],[Prior Approved: Total Units of Service]],0)</f>
        <v>0</v>
      </c>
      <c r="T70" s="610">
        <f>IFERROR(SUD_UOS[[#This Row],[Proposed: DMC Units]]-SUD_UOS[[#This Row],[Prior Approved: DMC Units]],0)</f>
        <v>0</v>
      </c>
    </row>
    <row r="71" spans="1:20" ht="13" hidden="1">
      <c r="A71" s="603">
        <v>63</v>
      </c>
      <c r="B71" s="604"/>
      <c r="C71" s="604"/>
      <c r="D71" s="604"/>
      <c r="E71" s="605"/>
      <c r="F71" s="605"/>
      <c r="G71" s="606">
        <f>IFERROR(SUD_UOS[[#This Row],[Gross Cost $]]-SUD_UOS[[#This Row],[Other Revenues $]],0)</f>
        <v>0</v>
      </c>
      <c r="H71" s="607"/>
      <c r="I71" s="607"/>
      <c r="J71" s="608" t="str">
        <f>IFERROR(SUD_UOS[[#This Row],[Proposed: DMC Units]]/SUD_UOS[[#This Row],[Proposed: Total Units of Service]],"")</f>
        <v/>
      </c>
      <c r="K71" s="612"/>
      <c r="L71" s="606">
        <f>IFERROR(SUD_UOS[[#This Row],[Gross Cost $]]/SUD_UOS[[#This Row],[Proposed: Total Units of Service]],0)</f>
        <v>0</v>
      </c>
      <c r="M71" s="606">
        <f>IFERROR(SUD_UOS[[#This Row],[Net Cost $]]/SUD_UOS[[#This Row],[Proposed: Total Units of Service]],0)</f>
        <v>0</v>
      </c>
      <c r="N71" s="606">
        <f>IFERROR(MIN(SUD_UOS[[#This Row],[Interim Rate (Rate Cap) $]:[Net Cost per Unit $]])*SUD_UOS[[#This Row],[Proposed: DMC Units]],0)</f>
        <v>0</v>
      </c>
      <c r="O71" s="606">
        <f>IFERROR(MIN(SUD_UOS[[#This Row],[Interim Rate (Rate Cap) $]:[Net Cost per Unit $]])*(SUD_UOS[[#This Row],[Proposed: Total Units of Service]]-SUD_UOS[[#This Row],[Proposed: DMC Units]]),0)</f>
        <v>0</v>
      </c>
      <c r="P71" s="607"/>
      <c r="Q71" s="607"/>
      <c r="R71" s="608" t="str">
        <f>IFERROR(SUD_UOS[[#This Row],[Prior Approved: DMC Units]]/SUD_UOS[[#This Row],[Prior Approved: Total Units of Service]],"")</f>
        <v/>
      </c>
      <c r="S71" s="610">
        <f>IFERROR(SUD_UOS[[#This Row],[Proposed: Total Units of Service]]-SUD_UOS[[#This Row],[Prior Approved: Total Units of Service]],0)</f>
        <v>0</v>
      </c>
      <c r="T71" s="610">
        <f>IFERROR(SUD_UOS[[#This Row],[Proposed: DMC Units]]-SUD_UOS[[#This Row],[Prior Approved: DMC Units]],0)</f>
        <v>0</v>
      </c>
    </row>
    <row r="72" spans="1:20" ht="13" hidden="1">
      <c r="A72" s="603">
        <v>64</v>
      </c>
      <c r="B72" s="604"/>
      <c r="C72" s="604"/>
      <c r="D72" s="604"/>
      <c r="E72" s="605"/>
      <c r="F72" s="605"/>
      <c r="G72" s="606">
        <f>IFERROR(SUD_UOS[[#This Row],[Gross Cost $]]-SUD_UOS[[#This Row],[Other Revenues $]],0)</f>
        <v>0</v>
      </c>
      <c r="H72" s="607"/>
      <c r="I72" s="607"/>
      <c r="J72" s="608" t="str">
        <f>IFERROR(SUD_UOS[[#This Row],[Proposed: DMC Units]]/SUD_UOS[[#This Row],[Proposed: Total Units of Service]],"")</f>
        <v/>
      </c>
      <c r="K72" s="612"/>
      <c r="L72" s="606">
        <f>IFERROR(SUD_UOS[[#This Row],[Gross Cost $]]/SUD_UOS[[#This Row],[Proposed: Total Units of Service]],0)</f>
        <v>0</v>
      </c>
      <c r="M72" s="606">
        <f>IFERROR(SUD_UOS[[#This Row],[Net Cost $]]/SUD_UOS[[#This Row],[Proposed: Total Units of Service]],0)</f>
        <v>0</v>
      </c>
      <c r="N72" s="606">
        <f>IFERROR(MIN(SUD_UOS[[#This Row],[Interim Rate (Rate Cap) $]:[Net Cost per Unit $]])*SUD_UOS[[#This Row],[Proposed: DMC Units]],0)</f>
        <v>0</v>
      </c>
      <c r="O72" s="606">
        <f>IFERROR(MIN(SUD_UOS[[#This Row],[Interim Rate (Rate Cap) $]:[Net Cost per Unit $]])*(SUD_UOS[[#This Row],[Proposed: Total Units of Service]]-SUD_UOS[[#This Row],[Proposed: DMC Units]]),0)</f>
        <v>0</v>
      </c>
      <c r="P72" s="607"/>
      <c r="Q72" s="607"/>
      <c r="R72" s="608" t="str">
        <f>IFERROR(SUD_UOS[[#This Row],[Prior Approved: DMC Units]]/SUD_UOS[[#This Row],[Prior Approved: Total Units of Service]],"")</f>
        <v/>
      </c>
      <c r="S72" s="610">
        <f>IFERROR(SUD_UOS[[#This Row],[Proposed: Total Units of Service]]-SUD_UOS[[#This Row],[Prior Approved: Total Units of Service]],0)</f>
        <v>0</v>
      </c>
      <c r="T72" s="610">
        <f>IFERROR(SUD_UOS[[#This Row],[Proposed: DMC Units]]-SUD_UOS[[#This Row],[Prior Approved: DMC Units]],0)</f>
        <v>0</v>
      </c>
    </row>
    <row r="73" spans="1:20" ht="13" hidden="1">
      <c r="A73" s="603">
        <v>65</v>
      </c>
      <c r="B73" s="604"/>
      <c r="C73" s="604"/>
      <c r="D73" s="604"/>
      <c r="E73" s="605"/>
      <c r="F73" s="605"/>
      <c r="G73" s="606">
        <f>IFERROR(SUD_UOS[[#This Row],[Gross Cost $]]-SUD_UOS[[#This Row],[Other Revenues $]],0)</f>
        <v>0</v>
      </c>
      <c r="H73" s="607"/>
      <c r="I73" s="607"/>
      <c r="J73" s="608" t="str">
        <f>IFERROR(SUD_UOS[[#This Row],[Proposed: DMC Units]]/SUD_UOS[[#This Row],[Proposed: Total Units of Service]],"")</f>
        <v/>
      </c>
      <c r="K73" s="612"/>
      <c r="L73" s="606">
        <f>IFERROR(SUD_UOS[[#This Row],[Gross Cost $]]/SUD_UOS[[#This Row],[Proposed: Total Units of Service]],0)</f>
        <v>0</v>
      </c>
      <c r="M73" s="606">
        <f>IFERROR(SUD_UOS[[#This Row],[Net Cost $]]/SUD_UOS[[#This Row],[Proposed: Total Units of Service]],0)</f>
        <v>0</v>
      </c>
      <c r="N73" s="606">
        <f>IFERROR(MIN(SUD_UOS[[#This Row],[Interim Rate (Rate Cap) $]:[Net Cost per Unit $]])*SUD_UOS[[#This Row],[Proposed: DMC Units]],0)</f>
        <v>0</v>
      </c>
      <c r="O73" s="606">
        <f>IFERROR(MIN(SUD_UOS[[#This Row],[Interim Rate (Rate Cap) $]:[Net Cost per Unit $]])*(SUD_UOS[[#This Row],[Proposed: Total Units of Service]]-SUD_UOS[[#This Row],[Proposed: DMC Units]]),0)</f>
        <v>0</v>
      </c>
      <c r="P73" s="607"/>
      <c r="Q73" s="607"/>
      <c r="R73" s="608" t="str">
        <f>IFERROR(SUD_UOS[[#This Row],[Prior Approved: DMC Units]]/SUD_UOS[[#This Row],[Prior Approved: Total Units of Service]],"")</f>
        <v/>
      </c>
      <c r="S73" s="610">
        <f>IFERROR(SUD_UOS[[#This Row],[Proposed: Total Units of Service]]-SUD_UOS[[#This Row],[Prior Approved: Total Units of Service]],0)</f>
        <v>0</v>
      </c>
      <c r="T73" s="610">
        <f>IFERROR(SUD_UOS[[#This Row],[Proposed: DMC Units]]-SUD_UOS[[#This Row],[Prior Approved: DMC Units]],0)</f>
        <v>0</v>
      </c>
    </row>
    <row r="74" spans="1:20" ht="13" hidden="1">
      <c r="A74" s="603">
        <v>66</v>
      </c>
      <c r="B74" s="604"/>
      <c r="C74" s="604"/>
      <c r="D74" s="604"/>
      <c r="E74" s="605"/>
      <c r="F74" s="605"/>
      <c r="G74" s="606">
        <f>IFERROR(SUD_UOS[[#This Row],[Gross Cost $]]-SUD_UOS[[#This Row],[Other Revenues $]],0)</f>
        <v>0</v>
      </c>
      <c r="H74" s="607"/>
      <c r="I74" s="607"/>
      <c r="J74" s="608" t="str">
        <f>IFERROR(SUD_UOS[[#This Row],[Proposed: DMC Units]]/SUD_UOS[[#This Row],[Proposed: Total Units of Service]],"")</f>
        <v/>
      </c>
      <c r="K74" s="612"/>
      <c r="L74" s="606">
        <f>IFERROR(SUD_UOS[[#This Row],[Gross Cost $]]/SUD_UOS[[#This Row],[Proposed: Total Units of Service]],0)</f>
        <v>0</v>
      </c>
      <c r="M74" s="606">
        <f>IFERROR(SUD_UOS[[#This Row],[Net Cost $]]/SUD_UOS[[#This Row],[Proposed: Total Units of Service]],0)</f>
        <v>0</v>
      </c>
      <c r="N74" s="606">
        <f>IFERROR(MIN(SUD_UOS[[#This Row],[Interim Rate (Rate Cap) $]:[Net Cost per Unit $]])*SUD_UOS[[#This Row],[Proposed: DMC Units]],0)</f>
        <v>0</v>
      </c>
      <c r="O74" s="606">
        <f>IFERROR(MIN(SUD_UOS[[#This Row],[Interim Rate (Rate Cap) $]:[Net Cost per Unit $]])*(SUD_UOS[[#This Row],[Proposed: Total Units of Service]]-SUD_UOS[[#This Row],[Proposed: DMC Units]]),0)</f>
        <v>0</v>
      </c>
      <c r="P74" s="607"/>
      <c r="Q74" s="607"/>
      <c r="R74" s="608" t="str">
        <f>IFERROR(SUD_UOS[[#This Row],[Prior Approved: DMC Units]]/SUD_UOS[[#This Row],[Prior Approved: Total Units of Service]],"")</f>
        <v/>
      </c>
      <c r="S74" s="610">
        <f>IFERROR(SUD_UOS[[#This Row],[Proposed: Total Units of Service]]-SUD_UOS[[#This Row],[Prior Approved: Total Units of Service]],0)</f>
        <v>0</v>
      </c>
      <c r="T74" s="610">
        <f>IFERROR(SUD_UOS[[#This Row],[Proposed: DMC Units]]-SUD_UOS[[#This Row],[Prior Approved: DMC Units]],0)</f>
        <v>0</v>
      </c>
    </row>
    <row r="75" spans="1:20" ht="13" hidden="1">
      <c r="A75" s="603">
        <v>67</v>
      </c>
      <c r="B75" s="604"/>
      <c r="C75" s="604"/>
      <c r="D75" s="604"/>
      <c r="E75" s="605"/>
      <c r="F75" s="605"/>
      <c r="G75" s="606">
        <f>IFERROR(SUD_UOS[[#This Row],[Gross Cost $]]-SUD_UOS[[#This Row],[Other Revenues $]],0)</f>
        <v>0</v>
      </c>
      <c r="H75" s="607"/>
      <c r="I75" s="607"/>
      <c r="J75" s="608" t="str">
        <f>IFERROR(SUD_UOS[[#This Row],[Proposed: DMC Units]]/SUD_UOS[[#This Row],[Proposed: Total Units of Service]],"")</f>
        <v/>
      </c>
      <c r="K75" s="612"/>
      <c r="L75" s="606">
        <f>IFERROR(SUD_UOS[[#This Row],[Gross Cost $]]/SUD_UOS[[#This Row],[Proposed: Total Units of Service]],0)</f>
        <v>0</v>
      </c>
      <c r="M75" s="606">
        <f>IFERROR(SUD_UOS[[#This Row],[Net Cost $]]/SUD_UOS[[#This Row],[Proposed: Total Units of Service]],0)</f>
        <v>0</v>
      </c>
      <c r="N75" s="606">
        <f>IFERROR(MIN(SUD_UOS[[#This Row],[Interim Rate (Rate Cap) $]:[Net Cost per Unit $]])*SUD_UOS[[#This Row],[Proposed: DMC Units]],0)</f>
        <v>0</v>
      </c>
      <c r="O75" s="606">
        <f>IFERROR(MIN(SUD_UOS[[#This Row],[Interim Rate (Rate Cap) $]:[Net Cost per Unit $]])*(SUD_UOS[[#This Row],[Proposed: Total Units of Service]]-SUD_UOS[[#This Row],[Proposed: DMC Units]]),0)</f>
        <v>0</v>
      </c>
      <c r="P75" s="607"/>
      <c r="Q75" s="607"/>
      <c r="R75" s="608" t="str">
        <f>IFERROR(SUD_UOS[[#This Row],[Prior Approved: DMC Units]]/SUD_UOS[[#This Row],[Prior Approved: Total Units of Service]],"")</f>
        <v/>
      </c>
      <c r="S75" s="610">
        <f>IFERROR(SUD_UOS[[#This Row],[Proposed: Total Units of Service]]-SUD_UOS[[#This Row],[Prior Approved: Total Units of Service]],0)</f>
        <v>0</v>
      </c>
      <c r="T75" s="610">
        <f>IFERROR(SUD_UOS[[#This Row],[Proposed: DMC Units]]-SUD_UOS[[#This Row],[Prior Approved: DMC Units]],0)</f>
        <v>0</v>
      </c>
    </row>
    <row r="76" spans="1:20" ht="13" hidden="1">
      <c r="A76" s="603">
        <v>68</v>
      </c>
      <c r="B76" s="604"/>
      <c r="C76" s="604"/>
      <c r="D76" s="604"/>
      <c r="E76" s="605"/>
      <c r="F76" s="605"/>
      <c r="G76" s="606">
        <f>IFERROR(SUD_UOS[[#This Row],[Gross Cost $]]-SUD_UOS[[#This Row],[Other Revenues $]],0)</f>
        <v>0</v>
      </c>
      <c r="H76" s="607"/>
      <c r="I76" s="607"/>
      <c r="J76" s="608" t="str">
        <f>IFERROR(SUD_UOS[[#This Row],[Proposed: DMC Units]]/SUD_UOS[[#This Row],[Proposed: Total Units of Service]],"")</f>
        <v/>
      </c>
      <c r="K76" s="612"/>
      <c r="L76" s="606">
        <f>IFERROR(SUD_UOS[[#This Row],[Gross Cost $]]/SUD_UOS[[#This Row],[Proposed: Total Units of Service]],0)</f>
        <v>0</v>
      </c>
      <c r="M76" s="606">
        <f>IFERROR(SUD_UOS[[#This Row],[Net Cost $]]/SUD_UOS[[#This Row],[Proposed: Total Units of Service]],0)</f>
        <v>0</v>
      </c>
      <c r="N76" s="606">
        <f>IFERROR(MIN(SUD_UOS[[#This Row],[Interim Rate (Rate Cap) $]:[Net Cost per Unit $]])*SUD_UOS[[#This Row],[Proposed: DMC Units]],0)</f>
        <v>0</v>
      </c>
      <c r="O76" s="606">
        <f>IFERROR(MIN(SUD_UOS[[#This Row],[Interim Rate (Rate Cap) $]:[Net Cost per Unit $]])*(SUD_UOS[[#This Row],[Proposed: Total Units of Service]]-SUD_UOS[[#This Row],[Proposed: DMC Units]]),0)</f>
        <v>0</v>
      </c>
      <c r="P76" s="607"/>
      <c r="Q76" s="607"/>
      <c r="R76" s="608" t="str">
        <f>IFERROR(SUD_UOS[[#This Row],[Prior Approved: DMC Units]]/SUD_UOS[[#This Row],[Prior Approved: Total Units of Service]],"")</f>
        <v/>
      </c>
      <c r="S76" s="610">
        <f>IFERROR(SUD_UOS[[#This Row],[Proposed: Total Units of Service]]-SUD_UOS[[#This Row],[Prior Approved: Total Units of Service]],0)</f>
        <v>0</v>
      </c>
      <c r="T76" s="610">
        <f>IFERROR(SUD_UOS[[#This Row],[Proposed: DMC Units]]-SUD_UOS[[#This Row],[Prior Approved: DMC Units]],0)</f>
        <v>0</v>
      </c>
    </row>
    <row r="77" spans="1:20" ht="13" hidden="1">
      <c r="A77" s="603">
        <v>69</v>
      </c>
      <c r="B77" s="604"/>
      <c r="C77" s="604"/>
      <c r="D77" s="604"/>
      <c r="E77" s="605"/>
      <c r="F77" s="605"/>
      <c r="G77" s="606">
        <f>IFERROR(SUD_UOS[[#This Row],[Gross Cost $]]-SUD_UOS[[#This Row],[Other Revenues $]],0)</f>
        <v>0</v>
      </c>
      <c r="H77" s="607"/>
      <c r="I77" s="607"/>
      <c r="J77" s="608" t="str">
        <f>IFERROR(SUD_UOS[[#This Row],[Proposed: DMC Units]]/SUD_UOS[[#This Row],[Proposed: Total Units of Service]],"")</f>
        <v/>
      </c>
      <c r="K77" s="612"/>
      <c r="L77" s="606">
        <f>IFERROR(SUD_UOS[[#This Row],[Gross Cost $]]/SUD_UOS[[#This Row],[Proposed: Total Units of Service]],0)</f>
        <v>0</v>
      </c>
      <c r="M77" s="606">
        <f>IFERROR(SUD_UOS[[#This Row],[Net Cost $]]/SUD_UOS[[#This Row],[Proposed: Total Units of Service]],0)</f>
        <v>0</v>
      </c>
      <c r="N77" s="606">
        <f>IFERROR(MIN(SUD_UOS[[#This Row],[Interim Rate (Rate Cap) $]:[Net Cost per Unit $]])*SUD_UOS[[#This Row],[Proposed: DMC Units]],0)</f>
        <v>0</v>
      </c>
      <c r="O77" s="606">
        <f>IFERROR(MIN(SUD_UOS[[#This Row],[Interim Rate (Rate Cap) $]:[Net Cost per Unit $]])*(SUD_UOS[[#This Row],[Proposed: Total Units of Service]]-SUD_UOS[[#This Row],[Proposed: DMC Units]]),0)</f>
        <v>0</v>
      </c>
      <c r="P77" s="607"/>
      <c r="Q77" s="607"/>
      <c r="R77" s="608" t="str">
        <f>IFERROR(SUD_UOS[[#This Row],[Prior Approved: DMC Units]]/SUD_UOS[[#This Row],[Prior Approved: Total Units of Service]],"")</f>
        <v/>
      </c>
      <c r="S77" s="610">
        <f>IFERROR(SUD_UOS[[#This Row],[Proposed: Total Units of Service]]-SUD_UOS[[#This Row],[Prior Approved: Total Units of Service]],0)</f>
        <v>0</v>
      </c>
      <c r="T77" s="610">
        <f>IFERROR(SUD_UOS[[#This Row],[Proposed: DMC Units]]-SUD_UOS[[#This Row],[Prior Approved: DMC Units]],0)</f>
        <v>0</v>
      </c>
    </row>
    <row r="78" spans="1:20" ht="13" hidden="1">
      <c r="A78" s="603">
        <v>70</v>
      </c>
      <c r="B78" s="604"/>
      <c r="C78" s="604"/>
      <c r="D78" s="604"/>
      <c r="E78" s="605"/>
      <c r="F78" s="605"/>
      <c r="G78" s="606">
        <f>IFERROR(SUD_UOS[[#This Row],[Gross Cost $]]-SUD_UOS[[#This Row],[Other Revenues $]],0)</f>
        <v>0</v>
      </c>
      <c r="H78" s="607"/>
      <c r="I78" s="607"/>
      <c r="J78" s="608" t="str">
        <f>IFERROR(SUD_UOS[[#This Row],[Proposed: DMC Units]]/SUD_UOS[[#This Row],[Proposed: Total Units of Service]],"")</f>
        <v/>
      </c>
      <c r="K78" s="612"/>
      <c r="L78" s="606">
        <f>IFERROR(SUD_UOS[[#This Row],[Gross Cost $]]/SUD_UOS[[#This Row],[Proposed: Total Units of Service]],0)</f>
        <v>0</v>
      </c>
      <c r="M78" s="606">
        <f>IFERROR(SUD_UOS[[#This Row],[Net Cost $]]/SUD_UOS[[#This Row],[Proposed: Total Units of Service]],0)</f>
        <v>0</v>
      </c>
      <c r="N78" s="606">
        <f>IFERROR(MIN(SUD_UOS[[#This Row],[Interim Rate (Rate Cap) $]:[Net Cost per Unit $]])*SUD_UOS[[#This Row],[Proposed: DMC Units]],0)</f>
        <v>0</v>
      </c>
      <c r="O78" s="606">
        <f>IFERROR(MIN(SUD_UOS[[#This Row],[Interim Rate (Rate Cap) $]:[Net Cost per Unit $]])*(SUD_UOS[[#This Row],[Proposed: Total Units of Service]]-SUD_UOS[[#This Row],[Proposed: DMC Units]]),0)</f>
        <v>0</v>
      </c>
      <c r="P78" s="607"/>
      <c r="Q78" s="607"/>
      <c r="R78" s="608" t="str">
        <f>IFERROR(SUD_UOS[[#This Row],[Prior Approved: DMC Units]]/SUD_UOS[[#This Row],[Prior Approved: Total Units of Service]],"")</f>
        <v/>
      </c>
      <c r="S78" s="610">
        <f>IFERROR(SUD_UOS[[#This Row],[Proposed: Total Units of Service]]-SUD_UOS[[#This Row],[Prior Approved: Total Units of Service]],0)</f>
        <v>0</v>
      </c>
      <c r="T78" s="610">
        <f>IFERROR(SUD_UOS[[#This Row],[Proposed: DMC Units]]-SUD_UOS[[#This Row],[Prior Approved: DMC Units]],0)</f>
        <v>0</v>
      </c>
    </row>
    <row r="79" spans="1:20" ht="13" hidden="1">
      <c r="A79" s="603">
        <v>71</v>
      </c>
      <c r="B79" s="604"/>
      <c r="C79" s="604"/>
      <c r="D79" s="604"/>
      <c r="E79" s="605"/>
      <c r="F79" s="605"/>
      <c r="G79" s="606">
        <f>IFERROR(SUD_UOS[[#This Row],[Gross Cost $]]-SUD_UOS[[#This Row],[Other Revenues $]],0)</f>
        <v>0</v>
      </c>
      <c r="H79" s="607"/>
      <c r="I79" s="607"/>
      <c r="J79" s="608" t="str">
        <f>IFERROR(SUD_UOS[[#This Row],[Proposed: DMC Units]]/SUD_UOS[[#This Row],[Proposed: Total Units of Service]],"")</f>
        <v/>
      </c>
      <c r="K79" s="612"/>
      <c r="L79" s="606">
        <f>IFERROR(SUD_UOS[[#This Row],[Gross Cost $]]/SUD_UOS[[#This Row],[Proposed: Total Units of Service]],0)</f>
        <v>0</v>
      </c>
      <c r="M79" s="606">
        <f>IFERROR(SUD_UOS[[#This Row],[Net Cost $]]/SUD_UOS[[#This Row],[Proposed: Total Units of Service]],0)</f>
        <v>0</v>
      </c>
      <c r="N79" s="606">
        <f>IFERROR(MIN(SUD_UOS[[#This Row],[Interim Rate (Rate Cap) $]:[Net Cost per Unit $]])*SUD_UOS[[#This Row],[Proposed: DMC Units]],0)</f>
        <v>0</v>
      </c>
      <c r="O79" s="606">
        <f>IFERROR(MIN(SUD_UOS[[#This Row],[Interim Rate (Rate Cap) $]:[Net Cost per Unit $]])*(SUD_UOS[[#This Row],[Proposed: Total Units of Service]]-SUD_UOS[[#This Row],[Proposed: DMC Units]]),0)</f>
        <v>0</v>
      </c>
      <c r="P79" s="607"/>
      <c r="Q79" s="607"/>
      <c r="R79" s="608" t="str">
        <f>IFERROR(SUD_UOS[[#This Row],[Prior Approved: DMC Units]]/SUD_UOS[[#This Row],[Prior Approved: Total Units of Service]],"")</f>
        <v/>
      </c>
      <c r="S79" s="610">
        <f>IFERROR(SUD_UOS[[#This Row],[Proposed: Total Units of Service]]-SUD_UOS[[#This Row],[Prior Approved: Total Units of Service]],0)</f>
        <v>0</v>
      </c>
      <c r="T79" s="610">
        <f>IFERROR(SUD_UOS[[#This Row],[Proposed: DMC Units]]-SUD_UOS[[#This Row],[Prior Approved: DMC Units]],0)</f>
        <v>0</v>
      </c>
    </row>
    <row r="80" spans="1:20" ht="13" hidden="1">
      <c r="A80" s="603">
        <v>72</v>
      </c>
      <c r="B80" s="604"/>
      <c r="C80" s="604"/>
      <c r="D80" s="604"/>
      <c r="E80" s="605"/>
      <c r="F80" s="605"/>
      <c r="G80" s="606">
        <f>IFERROR(SUD_UOS[[#This Row],[Gross Cost $]]-SUD_UOS[[#This Row],[Other Revenues $]],0)</f>
        <v>0</v>
      </c>
      <c r="H80" s="607"/>
      <c r="I80" s="607"/>
      <c r="J80" s="608" t="str">
        <f>IFERROR(SUD_UOS[[#This Row],[Proposed: DMC Units]]/SUD_UOS[[#This Row],[Proposed: Total Units of Service]],"")</f>
        <v/>
      </c>
      <c r="K80" s="612"/>
      <c r="L80" s="606">
        <f>IFERROR(SUD_UOS[[#This Row],[Gross Cost $]]/SUD_UOS[[#This Row],[Proposed: Total Units of Service]],0)</f>
        <v>0</v>
      </c>
      <c r="M80" s="606">
        <f>IFERROR(SUD_UOS[[#This Row],[Net Cost $]]/SUD_UOS[[#This Row],[Proposed: Total Units of Service]],0)</f>
        <v>0</v>
      </c>
      <c r="N80" s="606">
        <f>IFERROR(MIN(SUD_UOS[[#This Row],[Interim Rate (Rate Cap) $]:[Net Cost per Unit $]])*SUD_UOS[[#This Row],[Proposed: DMC Units]],0)</f>
        <v>0</v>
      </c>
      <c r="O80" s="606">
        <f>IFERROR(MIN(SUD_UOS[[#This Row],[Interim Rate (Rate Cap) $]:[Net Cost per Unit $]])*(SUD_UOS[[#This Row],[Proposed: Total Units of Service]]-SUD_UOS[[#This Row],[Proposed: DMC Units]]),0)</f>
        <v>0</v>
      </c>
      <c r="P80" s="607"/>
      <c r="Q80" s="607"/>
      <c r="R80" s="608" t="str">
        <f>IFERROR(SUD_UOS[[#This Row],[Prior Approved: DMC Units]]/SUD_UOS[[#This Row],[Prior Approved: Total Units of Service]],"")</f>
        <v/>
      </c>
      <c r="S80" s="610">
        <f>IFERROR(SUD_UOS[[#This Row],[Proposed: Total Units of Service]]-SUD_UOS[[#This Row],[Prior Approved: Total Units of Service]],0)</f>
        <v>0</v>
      </c>
      <c r="T80" s="610">
        <f>IFERROR(SUD_UOS[[#This Row],[Proposed: DMC Units]]-SUD_UOS[[#This Row],[Prior Approved: DMC Units]],0)</f>
        <v>0</v>
      </c>
    </row>
    <row r="81" spans="1:20" ht="13" hidden="1">
      <c r="A81" s="603">
        <v>73</v>
      </c>
      <c r="B81" s="604"/>
      <c r="C81" s="604"/>
      <c r="D81" s="604"/>
      <c r="E81" s="605"/>
      <c r="F81" s="605"/>
      <c r="G81" s="606">
        <f>IFERROR(SUD_UOS[[#This Row],[Gross Cost $]]-SUD_UOS[[#This Row],[Other Revenues $]],0)</f>
        <v>0</v>
      </c>
      <c r="H81" s="607"/>
      <c r="I81" s="607"/>
      <c r="J81" s="608" t="str">
        <f>IFERROR(SUD_UOS[[#This Row],[Proposed: DMC Units]]/SUD_UOS[[#This Row],[Proposed: Total Units of Service]],"")</f>
        <v/>
      </c>
      <c r="K81" s="612"/>
      <c r="L81" s="606">
        <f>IFERROR(SUD_UOS[[#This Row],[Gross Cost $]]/SUD_UOS[[#This Row],[Proposed: Total Units of Service]],0)</f>
        <v>0</v>
      </c>
      <c r="M81" s="606">
        <f>IFERROR(SUD_UOS[[#This Row],[Net Cost $]]/SUD_UOS[[#This Row],[Proposed: Total Units of Service]],0)</f>
        <v>0</v>
      </c>
      <c r="N81" s="606">
        <f>IFERROR(MIN(SUD_UOS[[#This Row],[Interim Rate (Rate Cap) $]:[Net Cost per Unit $]])*SUD_UOS[[#This Row],[Proposed: DMC Units]],0)</f>
        <v>0</v>
      </c>
      <c r="O81" s="606">
        <f>IFERROR(MIN(SUD_UOS[[#This Row],[Interim Rate (Rate Cap) $]:[Net Cost per Unit $]])*(SUD_UOS[[#This Row],[Proposed: Total Units of Service]]-SUD_UOS[[#This Row],[Proposed: DMC Units]]),0)</f>
        <v>0</v>
      </c>
      <c r="P81" s="607"/>
      <c r="Q81" s="607"/>
      <c r="R81" s="608" t="str">
        <f>IFERROR(SUD_UOS[[#This Row],[Prior Approved: DMC Units]]/SUD_UOS[[#This Row],[Prior Approved: Total Units of Service]],"")</f>
        <v/>
      </c>
      <c r="S81" s="610">
        <f>IFERROR(SUD_UOS[[#This Row],[Proposed: Total Units of Service]]-SUD_UOS[[#This Row],[Prior Approved: Total Units of Service]],0)</f>
        <v>0</v>
      </c>
      <c r="T81" s="610">
        <f>IFERROR(SUD_UOS[[#This Row],[Proposed: DMC Units]]-SUD_UOS[[#This Row],[Prior Approved: DMC Units]],0)</f>
        <v>0</v>
      </c>
    </row>
    <row r="82" spans="1:20" ht="13" hidden="1">
      <c r="A82" s="603">
        <v>74</v>
      </c>
      <c r="B82" s="604"/>
      <c r="C82" s="604"/>
      <c r="D82" s="604"/>
      <c r="E82" s="605"/>
      <c r="F82" s="605"/>
      <c r="G82" s="606">
        <f>IFERROR(SUD_UOS[[#This Row],[Gross Cost $]]-SUD_UOS[[#This Row],[Other Revenues $]],0)</f>
        <v>0</v>
      </c>
      <c r="H82" s="607"/>
      <c r="I82" s="607"/>
      <c r="J82" s="608" t="str">
        <f>IFERROR(SUD_UOS[[#This Row],[Proposed: DMC Units]]/SUD_UOS[[#This Row],[Proposed: Total Units of Service]],"")</f>
        <v/>
      </c>
      <c r="K82" s="612"/>
      <c r="L82" s="606">
        <f>IFERROR(SUD_UOS[[#This Row],[Gross Cost $]]/SUD_UOS[[#This Row],[Proposed: Total Units of Service]],0)</f>
        <v>0</v>
      </c>
      <c r="M82" s="606">
        <f>IFERROR(SUD_UOS[[#This Row],[Net Cost $]]/SUD_UOS[[#This Row],[Proposed: Total Units of Service]],0)</f>
        <v>0</v>
      </c>
      <c r="N82" s="606">
        <f>IFERROR(MIN(SUD_UOS[[#This Row],[Interim Rate (Rate Cap) $]:[Net Cost per Unit $]])*SUD_UOS[[#This Row],[Proposed: DMC Units]],0)</f>
        <v>0</v>
      </c>
      <c r="O82" s="606">
        <f>IFERROR(MIN(SUD_UOS[[#This Row],[Interim Rate (Rate Cap) $]:[Net Cost per Unit $]])*(SUD_UOS[[#This Row],[Proposed: Total Units of Service]]-SUD_UOS[[#This Row],[Proposed: DMC Units]]),0)</f>
        <v>0</v>
      </c>
      <c r="P82" s="607"/>
      <c r="Q82" s="607"/>
      <c r="R82" s="608" t="str">
        <f>IFERROR(SUD_UOS[[#This Row],[Prior Approved: DMC Units]]/SUD_UOS[[#This Row],[Prior Approved: Total Units of Service]],"")</f>
        <v/>
      </c>
      <c r="S82" s="610">
        <f>IFERROR(SUD_UOS[[#This Row],[Proposed: Total Units of Service]]-SUD_UOS[[#This Row],[Prior Approved: Total Units of Service]],0)</f>
        <v>0</v>
      </c>
      <c r="T82" s="610">
        <f>IFERROR(SUD_UOS[[#This Row],[Proposed: DMC Units]]-SUD_UOS[[#This Row],[Prior Approved: DMC Units]],0)</f>
        <v>0</v>
      </c>
    </row>
    <row r="83" spans="1:20" ht="13" hidden="1">
      <c r="A83" s="603">
        <v>75</v>
      </c>
      <c r="B83" s="604"/>
      <c r="C83" s="604"/>
      <c r="D83" s="604"/>
      <c r="E83" s="605"/>
      <c r="F83" s="605"/>
      <c r="G83" s="606">
        <f>IFERROR(SUD_UOS[[#This Row],[Gross Cost $]]-SUD_UOS[[#This Row],[Other Revenues $]],0)</f>
        <v>0</v>
      </c>
      <c r="H83" s="607"/>
      <c r="I83" s="607"/>
      <c r="J83" s="608" t="str">
        <f>IFERROR(SUD_UOS[[#This Row],[Proposed: DMC Units]]/SUD_UOS[[#This Row],[Proposed: Total Units of Service]],"")</f>
        <v/>
      </c>
      <c r="K83" s="612"/>
      <c r="L83" s="606">
        <f>IFERROR(SUD_UOS[[#This Row],[Gross Cost $]]/SUD_UOS[[#This Row],[Proposed: Total Units of Service]],0)</f>
        <v>0</v>
      </c>
      <c r="M83" s="606">
        <f>IFERROR(SUD_UOS[[#This Row],[Net Cost $]]/SUD_UOS[[#This Row],[Proposed: Total Units of Service]],0)</f>
        <v>0</v>
      </c>
      <c r="N83" s="606">
        <f>IFERROR(MIN(SUD_UOS[[#This Row],[Interim Rate (Rate Cap) $]:[Net Cost per Unit $]])*SUD_UOS[[#This Row],[Proposed: DMC Units]],0)</f>
        <v>0</v>
      </c>
      <c r="O83" s="606">
        <f>IFERROR(MIN(SUD_UOS[[#This Row],[Interim Rate (Rate Cap) $]:[Net Cost per Unit $]])*(SUD_UOS[[#This Row],[Proposed: Total Units of Service]]-SUD_UOS[[#This Row],[Proposed: DMC Units]]),0)</f>
        <v>0</v>
      </c>
      <c r="P83" s="607"/>
      <c r="Q83" s="607"/>
      <c r="R83" s="608" t="str">
        <f>IFERROR(SUD_UOS[[#This Row],[Prior Approved: DMC Units]]/SUD_UOS[[#This Row],[Prior Approved: Total Units of Service]],"")</f>
        <v/>
      </c>
      <c r="S83" s="610">
        <f>IFERROR(SUD_UOS[[#This Row],[Proposed: Total Units of Service]]-SUD_UOS[[#This Row],[Prior Approved: Total Units of Service]],0)</f>
        <v>0</v>
      </c>
      <c r="T83" s="610">
        <f>IFERROR(SUD_UOS[[#This Row],[Proposed: DMC Units]]-SUD_UOS[[#This Row],[Prior Approved: DMC Units]],0)</f>
        <v>0</v>
      </c>
    </row>
    <row r="84" spans="1:20" ht="13" hidden="1">
      <c r="A84" s="603">
        <v>76</v>
      </c>
      <c r="B84" s="604"/>
      <c r="C84" s="604"/>
      <c r="D84" s="604"/>
      <c r="E84" s="605"/>
      <c r="F84" s="605"/>
      <c r="G84" s="606">
        <f>IFERROR(SUD_UOS[[#This Row],[Gross Cost $]]-SUD_UOS[[#This Row],[Other Revenues $]],0)</f>
        <v>0</v>
      </c>
      <c r="H84" s="607"/>
      <c r="I84" s="607"/>
      <c r="J84" s="608" t="str">
        <f>IFERROR(SUD_UOS[[#This Row],[Proposed: DMC Units]]/SUD_UOS[[#This Row],[Proposed: Total Units of Service]],"")</f>
        <v/>
      </c>
      <c r="K84" s="612"/>
      <c r="L84" s="606">
        <f>IFERROR(SUD_UOS[[#This Row],[Gross Cost $]]/SUD_UOS[[#This Row],[Proposed: Total Units of Service]],0)</f>
        <v>0</v>
      </c>
      <c r="M84" s="606">
        <f>IFERROR(SUD_UOS[[#This Row],[Net Cost $]]/SUD_UOS[[#This Row],[Proposed: Total Units of Service]],0)</f>
        <v>0</v>
      </c>
      <c r="N84" s="606">
        <f>IFERROR(MIN(SUD_UOS[[#This Row],[Interim Rate (Rate Cap) $]:[Net Cost per Unit $]])*SUD_UOS[[#This Row],[Proposed: DMC Units]],0)</f>
        <v>0</v>
      </c>
      <c r="O84" s="606">
        <f>IFERROR(MIN(SUD_UOS[[#This Row],[Interim Rate (Rate Cap) $]:[Net Cost per Unit $]])*(SUD_UOS[[#This Row],[Proposed: Total Units of Service]]-SUD_UOS[[#This Row],[Proposed: DMC Units]]),0)</f>
        <v>0</v>
      </c>
      <c r="P84" s="607"/>
      <c r="Q84" s="607"/>
      <c r="R84" s="608" t="str">
        <f>IFERROR(SUD_UOS[[#This Row],[Prior Approved: DMC Units]]/SUD_UOS[[#This Row],[Prior Approved: Total Units of Service]],"")</f>
        <v/>
      </c>
      <c r="S84" s="610">
        <f>IFERROR(SUD_UOS[[#This Row],[Proposed: Total Units of Service]]-SUD_UOS[[#This Row],[Prior Approved: Total Units of Service]],0)</f>
        <v>0</v>
      </c>
      <c r="T84" s="610">
        <f>IFERROR(SUD_UOS[[#This Row],[Proposed: DMC Units]]-SUD_UOS[[#This Row],[Prior Approved: DMC Units]],0)</f>
        <v>0</v>
      </c>
    </row>
    <row r="85" spans="1:20" ht="13" hidden="1">
      <c r="A85" s="603">
        <v>77</v>
      </c>
      <c r="B85" s="604"/>
      <c r="C85" s="604"/>
      <c r="D85" s="604"/>
      <c r="E85" s="605"/>
      <c r="F85" s="605"/>
      <c r="G85" s="606">
        <f>IFERROR(SUD_UOS[[#This Row],[Gross Cost $]]-SUD_UOS[[#This Row],[Other Revenues $]],0)</f>
        <v>0</v>
      </c>
      <c r="H85" s="607"/>
      <c r="I85" s="607"/>
      <c r="J85" s="608" t="str">
        <f>IFERROR(SUD_UOS[[#This Row],[Proposed: DMC Units]]/SUD_UOS[[#This Row],[Proposed: Total Units of Service]],"")</f>
        <v/>
      </c>
      <c r="K85" s="612"/>
      <c r="L85" s="606">
        <f>IFERROR(SUD_UOS[[#This Row],[Gross Cost $]]/SUD_UOS[[#This Row],[Proposed: Total Units of Service]],0)</f>
        <v>0</v>
      </c>
      <c r="M85" s="606">
        <f>IFERROR(SUD_UOS[[#This Row],[Net Cost $]]/SUD_UOS[[#This Row],[Proposed: Total Units of Service]],0)</f>
        <v>0</v>
      </c>
      <c r="N85" s="606">
        <f>IFERROR(MIN(SUD_UOS[[#This Row],[Interim Rate (Rate Cap) $]:[Net Cost per Unit $]])*SUD_UOS[[#This Row],[Proposed: DMC Units]],0)</f>
        <v>0</v>
      </c>
      <c r="O85" s="606">
        <f>IFERROR(MIN(SUD_UOS[[#This Row],[Interim Rate (Rate Cap) $]:[Net Cost per Unit $]])*(SUD_UOS[[#This Row],[Proposed: Total Units of Service]]-SUD_UOS[[#This Row],[Proposed: DMC Units]]),0)</f>
        <v>0</v>
      </c>
      <c r="P85" s="607"/>
      <c r="Q85" s="607"/>
      <c r="R85" s="608" t="str">
        <f>IFERROR(SUD_UOS[[#This Row],[Prior Approved: DMC Units]]/SUD_UOS[[#This Row],[Prior Approved: Total Units of Service]],"")</f>
        <v/>
      </c>
      <c r="S85" s="610">
        <f>IFERROR(SUD_UOS[[#This Row],[Proposed: Total Units of Service]]-SUD_UOS[[#This Row],[Prior Approved: Total Units of Service]],0)</f>
        <v>0</v>
      </c>
      <c r="T85" s="610">
        <f>IFERROR(SUD_UOS[[#This Row],[Proposed: DMC Units]]-SUD_UOS[[#This Row],[Prior Approved: DMC Units]],0)</f>
        <v>0</v>
      </c>
    </row>
    <row r="86" spans="1:20" ht="13" hidden="1">
      <c r="A86" s="603">
        <v>78</v>
      </c>
      <c r="B86" s="604"/>
      <c r="C86" s="604"/>
      <c r="D86" s="604"/>
      <c r="E86" s="605"/>
      <c r="F86" s="605"/>
      <c r="G86" s="606">
        <f>IFERROR(SUD_UOS[[#This Row],[Gross Cost $]]-SUD_UOS[[#This Row],[Other Revenues $]],0)</f>
        <v>0</v>
      </c>
      <c r="H86" s="607"/>
      <c r="I86" s="607"/>
      <c r="J86" s="608" t="str">
        <f>IFERROR(SUD_UOS[[#This Row],[Proposed: DMC Units]]/SUD_UOS[[#This Row],[Proposed: Total Units of Service]],"")</f>
        <v/>
      </c>
      <c r="K86" s="612"/>
      <c r="L86" s="606">
        <f>IFERROR(SUD_UOS[[#This Row],[Gross Cost $]]/SUD_UOS[[#This Row],[Proposed: Total Units of Service]],0)</f>
        <v>0</v>
      </c>
      <c r="M86" s="606">
        <f>IFERROR(SUD_UOS[[#This Row],[Net Cost $]]/SUD_UOS[[#This Row],[Proposed: Total Units of Service]],0)</f>
        <v>0</v>
      </c>
      <c r="N86" s="606">
        <f>IFERROR(MIN(SUD_UOS[[#This Row],[Interim Rate (Rate Cap) $]:[Net Cost per Unit $]])*SUD_UOS[[#This Row],[Proposed: DMC Units]],0)</f>
        <v>0</v>
      </c>
      <c r="O86" s="606">
        <f>IFERROR(MIN(SUD_UOS[[#This Row],[Interim Rate (Rate Cap) $]:[Net Cost per Unit $]])*(SUD_UOS[[#This Row],[Proposed: Total Units of Service]]-SUD_UOS[[#This Row],[Proposed: DMC Units]]),0)</f>
        <v>0</v>
      </c>
      <c r="P86" s="607"/>
      <c r="Q86" s="607"/>
      <c r="R86" s="608" t="str">
        <f>IFERROR(SUD_UOS[[#This Row],[Prior Approved: DMC Units]]/SUD_UOS[[#This Row],[Prior Approved: Total Units of Service]],"")</f>
        <v/>
      </c>
      <c r="S86" s="610">
        <f>IFERROR(SUD_UOS[[#This Row],[Proposed: Total Units of Service]]-SUD_UOS[[#This Row],[Prior Approved: Total Units of Service]],0)</f>
        <v>0</v>
      </c>
      <c r="T86" s="610">
        <f>IFERROR(SUD_UOS[[#This Row],[Proposed: DMC Units]]-SUD_UOS[[#This Row],[Prior Approved: DMC Units]],0)</f>
        <v>0</v>
      </c>
    </row>
    <row r="87" spans="1:20" ht="13" hidden="1">
      <c r="A87" s="603">
        <v>79</v>
      </c>
      <c r="B87" s="604"/>
      <c r="C87" s="604"/>
      <c r="D87" s="604"/>
      <c r="E87" s="605"/>
      <c r="F87" s="605"/>
      <c r="G87" s="606">
        <f>IFERROR(SUD_UOS[[#This Row],[Gross Cost $]]-SUD_UOS[[#This Row],[Other Revenues $]],0)</f>
        <v>0</v>
      </c>
      <c r="H87" s="607"/>
      <c r="I87" s="607"/>
      <c r="J87" s="608" t="str">
        <f>IFERROR(SUD_UOS[[#This Row],[Proposed: DMC Units]]/SUD_UOS[[#This Row],[Proposed: Total Units of Service]],"")</f>
        <v/>
      </c>
      <c r="K87" s="612"/>
      <c r="L87" s="606">
        <f>IFERROR(SUD_UOS[[#This Row],[Gross Cost $]]/SUD_UOS[[#This Row],[Proposed: Total Units of Service]],0)</f>
        <v>0</v>
      </c>
      <c r="M87" s="606">
        <f>IFERROR(SUD_UOS[[#This Row],[Net Cost $]]/SUD_UOS[[#This Row],[Proposed: Total Units of Service]],0)</f>
        <v>0</v>
      </c>
      <c r="N87" s="606">
        <f>IFERROR(MIN(SUD_UOS[[#This Row],[Interim Rate (Rate Cap) $]:[Net Cost per Unit $]])*SUD_UOS[[#This Row],[Proposed: DMC Units]],0)</f>
        <v>0</v>
      </c>
      <c r="O87" s="606">
        <f>IFERROR(MIN(SUD_UOS[[#This Row],[Interim Rate (Rate Cap) $]:[Net Cost per Unit $]])*(SUD_UOS[[#This Row],[Proposed: Total Units of Service]]-SUD_UOS[[#This Row],[Proposed: DMC Units]]),0)</f>
        <v>0</v>
      </c>
      <c r="P87" s="607"/>
      <c r="Q87" s="607"/>
      <c r="R87" s="608" t="str">
        <f>IFERROR(SUD_UOS[[#This Row],[Prior Approved: DMC Units]]/SUD_UOS[[#This Row],[Prior Approved: Total Units of Service]],"")</f>
        <v/>
      </c>
      <c r="S87" s="610">
        <f>IFERROR(SUD_UOS[[#This Row],[Proposed: Total Units of Service]]-SUD_UOS[[#This Row],[Prior Approved: Total Units of Service]],0)</f>
        <v>0</v>
      </c>
      <c r="T87" s="610">
        <f>IFERROR(SUD_UOS[[#This Row],[Proposed: DMC Units]]-SUD_UOS[[#This Row],[Prior Approved: DMC Units]],0)</f>
        <v>0</v>
      </c>
    </row>
    <row r="88" spans="1:20" ht="13" hidden="1">
      <c r="A88" s="603">
        <v>80</v>
      </c>
      <c r="B88" s="604"/>
      <c r="C88" s="604"/>
      <c r="D88" s="604"/>
      <c r="E88" s="605"/>
      <c r="F88" s="605"/>
      <c r="G88" s="606">
        <f>IFERROR(SUD_UOS[[#This Row],[Gross Cost $]]-SUD_UOS[[#This Row],[Other Revenues $]],0)</f>
        <v>0</v>
      </c>
      <c r="H88" s="607"/>
      <c r="I88" s="607"/>
      <c r="J88" s="608" t="str">
        <f>IFERROR(SUD_UOS[[#This Row],[Proposed: DMC Units]]/SUD_UOS[[#This Row],[Proposed: Total Units of Service]],"")</f>
        <v/>
      </c>
      <c r="K88" s="612"/>
      <c r="L88" s="606">
        <f>IFERROR(SUD_UOS[[#This Row],[Gross Cost $]]/SUD_UOS[[#This Row],[Proposed: Total Units of Service]],0)</f>
        <v>0</v>
      </c>
      <c r="M88" s="606">
        <f>IFERROR(SUD_UOS[[#This Row],[Net Cost $]]/SUD_UOS[[#This Row],[Proposed: Total Units of Service]],0)</f>
        <v>0</v>
      </c>
      <c r="N88" s="606">
        <f>IFERROR(MIN(SUD_UOS[[#This Row],[Interim Rate (Rate Cap) $]:[Net Cost per Unit $]])*SUD_UOS[[#This Row],[Proposed: DMC Units]],0)</f>
        <v>0</v>
      </c>
      <c r="O88" s="606">
        <f>IFERROR(MIN(SUD_UOS[[#This Row],[Interim Rate (Rate Cap) $]:[Net Cost per Unit $]])*(SUD_UOS[[#This Row],[Proposed: Total Units of Service]]-SUD_UOS[[#This Row],[Proposed: DMC Units]]),0)</f>
        <v>0</v>
      </c>
      <c r="P88" s="607"/>
      <c r="Q88" s="607"/>
      <c r="R88" s="608" t="str">
        <f>IFERROR(SUD_UOS[[#This Row],[Prior Approved: DMC Units]]/SUD_UOS[[#This Row],[Prior Approved: Total Units of Service]],"")</f>
        <v/>
      </c>
      <c r="S88" s="610">
        <f>IFERROR(SUD_UOS[[#This Row],[Proposed: Total Units of Service]]-SUD_UOS[[#This Row],[Prior Approved: Total Units of Service]],0)</f>
        <v>0</v>
      </c>
      <c r="T88" s="610">
        <f>IFERROR(SUD_UOS[[#This Row],[Proposed: DMC Units]]-SUD_UOS[[#This Row],[Prior Approved: DMC Units]],0)</f>
        <v>0</v>
      </c>
    </row>
    <row r="89" spans="1:20" ht="13" hidden="1">
      <c r="A89" s="603">
        <v>81</v>
      </c>
      <c r="B89" s="604"/>
      <c r="C89" s="604"/>
      <c r="D89" s="604"/>
      <c r="E89" s="605"/>
      <c r="F89" s="605"/>
      <c r="G89" s="606">
        <f>IFERROR(SUD_UOS[[#This Row],[Gross Cost $]]-SUD_UOS[[#This Row],[Other Revenues $]],0)</f>
        <v>0</v>
      </c>
      <c r="H89" s="607"/>
      <c r="I89" s="607"/>
      <c r="J89" s="608" t="str">
        <f>IFERROR(SUD_UOS[[#This Row],[Proposed: DMC Units]]/SUD_UOS[[#This Row],[Proposed: Total Units of Service]],"")</f>
        <v/>
      </c>
      <c r="K89" s="612"/>
      <c r="L89" s="606">
        <f>IFERROR(SUD_UOS[[#This Row],[Gross Cost $]]/SUD_UOS[[#This Row],[Proposed: Total Units of Service]],0)</f>
        <v>0</v>
      </c>
      <c r="M89" s="606">
        <f>IFERROR(SUD_UOS[[#This Row],[Net Cost $]]/SUD_UOS[[#This Row],[Proposed: Total Units of Service]],0)</f>
        <v>0</v>
      </c>
      <c r="N89" s="606">
        <f>IFERROR(MIN(SUD_UOS[[#This Row],[Interim Rate (Rate Cap) $]:[Net Cost per Unit $]])*SUD_UOS[[#This Row],[Proposed: DMC Units]],0)</f>
        <v>0</v>
      </c>
      <c r="O89" s="606">
        <f>IFERROR(MIN(SUD_UOS[[#This Row],[Interim Rate (Rate Cap) $]:[Net Cost per Unit $]])*(SUD_UOS[[#This Row],[Proposed: Total Units of Service]]-SUD_UOS[[#This Row],[Proposed: DMC Units]]),0)</f>
        <v>0</v>
      </c>
      <c r="P89" s="607"/>
      <c r="Q89" s="607"/>
      <c r="R89" s="608" t="str">
        <f>IFERROR(SUD_UOS[[#This Row],[Prior Approved: DMC Units]]/SUD_UOS[[#This Row],[Prior Approved: Total Units of Service]],"")</f>
        <v/>
      </c>
      <c r="S89" s="610">
        <f>IFERROR(SUD_UOS[[#This Row],[Proposed: Total Units of Service]]-SUD_UOS[[#This Row],[Prior Approved: Total Units of Service]],0)</f>
        <v>0</v>
      </c>
      <c r="T89" s="610">
        <f>IFERROR(SUD_UOS[[#This Row],[Proposed: DMC Units]]-SUD_UOS[[#This Row],[Prior Approved: DMC Units]],0)</f>
        <v>0</v>
      </c>
    </row>
    <row r="90" spans="1:20" ht="13" hidden="1">
      <c r="A90" s="603">
        <v>82</v>
      </c>
      <c r="B90" s="604"/>
      <c r="C90" s="604"/>
      <c r="D90" s="604"/>
      <c r="E90" s="605"/>
      <c r="F90" s="605"/>
      <c r="G90" s="606">
        <f>IFERROR(SUD_UOS[[#This Row],[Gross Cost $]]-SUD_UOS[[#This Row],[Other Revenues $]],0)</f>
        <v>0</v>
      </c>
      <c r="H90" s="607"/>
      <c r="I90" s="607"/>
      <c r="J90" s="608" t="str">
        <f>IFERROR(SUD_UOS[[#This Row],[Proposed: DMC Units]]/SUD_UOS[[#This Row],[Proposed: Total Units of Service]],"")</f>
        <v/>
      </c>
      <c r="K90" s="612"/>
      <c r="L90" s="606">
        <f>IFERROR(SUD_UOS[[#This Row],[Gross Cost $]]/SUD_UOS[[#This Row],[Proposed: Total Units of Service]],0)</f>
        <v>0</v>
      </c>
      <c r="M90" s="606">
        <f>IFERROR(SUD_UOS[[#This Row],[Net Cost $]]/SUD_UOS[[#This Row],[Proposed: Total Units of Service]],0)</f>
        <v>0</v>
      </c>
      <c r="N90" s="606">
        <f>IFERROR(MIN(SUD_UOS[[#This Row],[Interim Rate (Rate Cap) $]:[Net Cost per Unit $]])*SUD_UOS[[#This Row],[Proposed: DMC Units]],0)</f>
        <v>0</v>
      </c>
      <c r="O90" s="606">
        <f>IFERROR(MIN(SUD_UOS[[#This Row],[Interim Rate (Rate Cap) $]:[Net Cost per Unit $]])*(SUD_UOS[[#This Row],[Proposed: Total Units of Service]]-SUD_UOS[[#This Row],[Proposed: DMC Units]]),0)</f>
        <v>0</v>
      </c>
      <c r="P90" s="607"/>
      <c r="Q90" s="607"/>
      <c r="R90" s="608" t="str">
        <f>IFERROR(SUD_UOS[[#This Row],[Prior Approved: DMC Units]]/SUD_UOS[[#This Row],[Prior Approved: Total Units of Service]],"")</f>
        <v/>
      </c>
      <c r="S90" s="610">
        <f>IFERROR(SUD_UOS[[#This Row],[Proposed: Total Units of Service]]-SUD_UOS[[#This Row],[Prior Approved: Total Units of Service]],0)</f>
        <v>0</v>
      </c>
      <c r="T90" s="610">
        <f>IFERROR(SUD_UOS[[#This Row],[Proposed: DMC Units]]-SUD_UOS[[#This Row],[Prior Approved: DMC Units]],0)</f>
        <v>0</v>
      </c>
    </row>
    <row r="91" spans="1:20" ht="13" hidden="1">
      <c r="A91" s="603">
        <v>83</v>
      </c>
      <c r="B91" s="604"/>
      <c r="C91" s="604"/>
      <c r="D91" s="604"/>
      <c r="E91" s="605"/>
      <c r="F91" s="605"/>
      <c r="G91" s="606">
        <f>IFERROR(SUD_UOS[[#This Row],[Gross Cost $]]-SUD_UOS[[#This Row],[Other Revenues $]],0)</f>
        <v>0</v>
      </c>
      <c r="H91" s="607"/>
      <c r="I91" s="607"/>
      <c r="J91" s="608" t="str">
        <f>IFERROR(SUD_UOS[[#This Row],[Proposed: DMC Units]]/SUD_UOS[[#This Row],[Proposed: Total Units of Service]],"")</f>
        <v/>
      </c>
      <c r="K91" s="612"/>
      <c r="L91" s="606">
        <f>IFERROR(SUD_UOS[[#This Row],[Gross Cost $]]/SUD_UOS[[#This Row],[Proposed: Total Units of Service]],0)</f>
        <v>0</v>
      </c>
      <c r="M91" s="606">
        <f>IFERROR(SUD_UOS[[#This Row],[Net Cost $]]/SUD_UOS[[#This Row],[Proposed: Total Units of Service]],0)</f>
        <v>0</v>
      </c>
      <c r="N91" s="606">
        <f>IFERROR(MIN(SUD_UOS[[#This Row],[Interim Rate (Rate Cap) $]:[Net Cost per Unit $]])*SUD_UOS[[#This Row],[Proposed: DMC Units]],0)</f>
        <v>0</v>
      </c>
      <c r="O91" s="606">
        <f>IFERROR(MIN(SUD_UOS[[#This Row],[Interim Rate (Rate Cap) $]:[Net Cost per Unit $]])*(SUD_UOS[[#This Row],[Proposed: Total Units of Service]]-SUD_UOS[[#This Row],[Proposed: DMC Units]]),0)</f>
        <v>0</v>
      </c>
      <c r="P91" s="607"/>
      <c r="Q91" s="607"/>
      <c r="R91" s="608" t="str">
        <f>IFERROR(SUD_UOS[[#This Row],[Prior Approved: DMC Units]]/SUD_UOS[[#This Row],[Prior Approved: Total Units of Service]],"")</f>
        <v/>
      </c>
      <c r="S91" s="610">
        <f>IFERROR(SUD_UOS[[#This Row],[Proposed: Total Units of Service]]-SUD_UOS[[#This Row],[Prior Approved: Total Units of Service]],0)</f>
        <v>0</v>
      </c>
      <c r="T91" s="610">
        <f>IFERROR(SUD_UOS[[#This Row],[Proposed: DMC Units]]-SUD_UOS[[#This Row],[Prior Approved: DMC Units]],0)</f>
        <v>0</v>
      </c>
    </row>
    <row r="92" spans="1:20" ht="13" hidden="1">
      <c r="A92" s="603">
        <v>84</v>
      </c>
      <c r="B92" s="604"/>
      <c r="C92" s="604"/>
      <c r="D92" s="604"/>
      <c r="E92" s="605"/>
      <c r="F92" s="605"/>
      <c r="G92" s="606">
        <f>IFERROR(SUD_UOS[[#This Row],[Gross Cost $]]-SUD_UOS[[#This Row],[Other Revenues $]],0)</f>
        <v>0</v>
      </c>
      <c r="H92" s="607"/>
      <c r="I92" s="607"/>
      <c r="J92" s="608" t="str">
        <f>IFERROR(SUD_UOS[[#This Row],[Proposed: DMC Units]]/SUD_UOS[[#This Row],[Proposed: Total Units of Service]],"")</f>
        <v/>
      </c>
      <c r="K92" s="612"/>
      <c r="L92" s="606">
        <f>IFERROR(SUD_UOS[[#This Row],[Gross Cost $]]/SUD_UOS[[#This Row],[Proposed: Total Units of Service]],0)</f>
        <v>0</v>
      </c>
      <c r="M92" s="606">
        <f>IFERROR(SUD_UOS[[#This Row],[Net Cost $]]/SUD_UOS[[#This Row],[Proposed: Total Units of Service]],0)</f>
        <v>0</v>
      </c>
      <c r="N92" s="606">
        <f>IFERROR(MIN(SUD_UOS[[#This Row],[Interim Rate (Rate Cap) $]:[Net Cost per Unit $]])*SUD_UOS[[#This Row],[Proposed: DMC Units]],0)</f>
        <v>0</v>
      </c>
      <c r="O92" s="606">
        <f>IFERROR(MIN(SUD_UOS[[#This Row],[Interim Rate (Rate Cap) $]:[Net Cost per Unit $]])*(SUD_UOS[[#This Row],[Proposed: Total Units of Service]]-SUD_UOS[[#This Row],[Proposed: DMC Units]]),0)</f>
        <v>0</v>
      </c>
      <c r="P92" s="607"/>
      <c r="Q92" s="607"/>
      <c r="R92" s="608" t="str">
        <f>IFERROR(SUD_UOS[[#This Row],[Prior Approved: DMC Units]]/SUD_UOS[[#This Row],[Prior Approved: Total Units of Service]],"")</f>
        <v/>
      </c>
      <c r="S92" s="610">
        <f>IFERROR(SUD_UOS[[#This Row],[Proposed: Total Units of Service]]-SUD_UOS[[#This Row],[Prior Approved: Total Units of Service]],0)</f>
        <v>0</v>
      </c>
      <c r="T92" s="610">
        <f>IFERROR(SUD_UOS[[#This Row],[Proposed: DMC Units]]-SUD_UOS[[#This Row],[Prior Approved: DMC Units]],0)</f>
        <v>0</v>
      </c>
    </row>
    <row r="93" spans="1:20" ht="13" hidden="1">
      <c r="A93" s="603">
        <v>85</v>
      </c>
      <c r="B93" s="604"/>
      <c r="C93" s="604"/>
      <c r="D93" s="604"/>
      <c r="E93" s="605"/>
      <c r="F93" s="605"/>
      <c r="G93" s="606">
        <f>IFERROR(SUD_UOS[[#This Row],[Gross Cost $]]-SUD_UOS[[#This Row],[Other Revenues $]],0)</f>
        <v>0</v>
      </c>
      <c r="H93" s="607"/>
      <c r="I93" s="607"/>
      <c r="J93" s="608" t="str">
        <f>IFERROR(SUD_UOS[[#This Row],[Proposed: DMC Units]]/SUD_UOS[[#This Row],[Proposed: Total Units of Service]],"")</f>
        <v/>
      </c>
      <c r="K93" s="612"/>
      <c r="L93" s="606">
        <f>IFERROR(SUD_UOS[[#This Row],[Gross Cost $]]/SUD_UOS[[#This Row],[Proposed: Total Units of Service]],0)</f>
        <v>0</v>
      </c>
      <c r="M93" s="606">
        <f>IFERROR(SUD_UOS[[#This Row],[Net Cost $]]/SUD_UOS[[#This Row],[Proposed: Total Units of Service]],0)</f>
        <v>0</v>
      </c>
      <c r="N93" s="606">
        <f>IFERROR(MIN(SUD_UOS[[#This Row],[Interim Rate (Rate Cap) $]:[Net Cost per Unit $]])*SUD_UOS[[#This Row],[Proposed: DMC Units]],0)</f>
        <v>0</v>
      </c>
      <c r="O93" s="606">
        <f>IFERROR(MIN(SUD_UOS[[#This Row],[Interim Rate (Rate Cap) $]:[Net Cost per Unit $]])*(SUD_UOS[[#This Row],[Proposed: Total Units of Service]]-SUD_UOS[[#This Row],[Proposed: DMC Units]]),0)</f>
        <v>0</v>
      </c>
      <c r="P93" s="607"/>
      <c r="Q93" s="607"/>
      <c r="R93" s="608" t="str">
        <f>IFERROR(SUD_UOS[[#This Row],[Prior Approved: DMC Units]]/SUD_UOS[[#This Row],[Prior Approved: Total Units of Service]],"")</f>
        <v/>
      </c>
      <c r="S93" s="610">
        <f>IFERROR(SUD_UOS[[#This Row],[Proposed: Total Units of Service]]-SUD_UOS[[#This Row],[Prior Approved: Total Units of Service]],0)</f>
        <v>0</v>
      </c>
      <c r="T93" s="610">
        <f>IFERROR(SUD_UOS[[#This Row],[Proposed: DMC Units]]-SUD_UOS[[#This Row],[Prior Approved: DMC Units]],0)</f>
        <v>0</v>
      </c>
    </row>
    <row r="94" spans="1:20" ht="13" hidden="1">
      <c r="A94" s="603">
        <v>86</v>
      </c>
      <c r="B94" s="604"/>
      <c r="C94" s="604"/>
      <c r="D94" s="604"/>
      <c r="E94" s="605"/>
      <c r="F94" s="605"/>
      <c r="G94" s="606">
        <f>IFERROR(SUD_UOS[[#This Row],[Gross Cost $]]-SUD_UOS[[#This Row],[Other Revenues $]],0)</f>
        <v>0</v>
      </c>
      <c r="H94" s="607"/>
      <c r="I94" s="607"/>
      <c r="J94" s="608" t="str">
        <f>IFERROR(SUD_UOS[[#This Row],[Proposed: DMC Units]]/SUD_UOS[[#This Row],[Proposed: Total Units of Service]],"")</f>
        <v/>
      </c>
      <c r="K94" s="612"/>
      <c r="L94" s="606">
        <f>IFERROR(SUD_UOS[[#This Row],[Gross Cost $]]/SUD_UOS[[#This Row],[Proposed: Total Units of Service]],0)</f>
        <v>0</v>
      </c>
      <c r="M94" s="606">
        <f>IFERROR(SUD_UOS[[#This Row],[Net Cost $]]/SUD_UOS[[#This Row],[Proposed: Total Units of Service]],0)</f>
        <v>0</v>
      </c>
      <c r="N94" s="606">
        <f>IFERROR(MIN(SUD_UOS[[#This Row],[Interim Rate (Rate Cap) $]:[Net Cost per Unit $]])*SUD_UOS[[#This Row],[Proposed: DMC Units]],0)</f>
        <v>0</v>
      </c>
      <c r="O94" s="606">
        <f>IFERROR(MIN(SUD_UOS[[#This Row],[Interim Rate (Rate Cap) $]:[Net Cost per Unit $]])*(SUD_UOS[[#This Row],[Proposed: Total Units of Service]]-SUD_UOS[[#This Row],[Proposed: DMC Units]]),0)</f>
        <v>0</v>
      </c>
      <c r="P94" s="607"/>
      <c r="Q94" s="607"/>
      <c r="R94" s="608" t="str">
        <f>IFERROR(SUD_UOS[[#This Row],[Prior Approved: DMC Units]]/SUD_UOS[[#This Row],[Prior Approved: Total Units of Service]],"")</f>
        <v/>
      </c>
      <c r="S94" s="610">
        <f>IFERROR(SUD_UOS[[#This Row],[Proposed: Total Units of Service]]-SUD_UOS[[#This Row],[Prior Approved: Total Units of Service]],0)</f>
        <v>0</v>
      </c>
      <c r="T94" s="610">
        <f>IFERROR(SUD_UOS[[#This Row],[Proposed: DMC Units]]-SUD_UOS[[#This Row],[Prior Approved: DMC Units]],0)</f>
        <v>0</v>
      </c>
    </row>
    <row r="95" spans="1:20" ht="13" hidden="1">
      <c r="A95" s="603">
        <v>87</v>
      </c>
      <c r="B95" s="604"/>
      <c r="C95" s="604"/>
      <c r="D95" s="604"/>
      <c r="E95" s="605"/>
      <c r="F95" s="605"/>
      <c r="G95" s="606">
        <f>IFERROR(SUD_UOS[[#This Row],[Gross Cost $]]-SUD_UOS[[#This Row],[Other Revenues $]],0)</f>
        <v>0</v>
      </c>
      <c r="H95" s="607"/>
      <c r="I95" s="607"/>
      <c r="J95" s="608" t="str">
        <f>IFERROR(SUD_UOS[[#This Row],[Proposed: DMC Units]]/SUD_UOS[[#This Row],[Proposed: Total Units of Service]],"")</f>
        <v/>
      </c>
      <c r="K95" s="612"/>
      <c r="L95" s="606">
        <f>IFERROR(SUD_UOS[[#This Row],[Gross Cost $]]/SUD_UOS[[#This Row],[Proposed: Total Units of Service]],0)</f>
        <v>0</v>
      </c>
      <c r="M95" s="606">
        <f>IFERROR(SUD_UOS[[#This Row],[Net Cost $]]/SUD_UOS[[#This Row],[Proposed: Total Units of Service]],0)</f>
        <v>0</v>
      </c>
      <c r="N95" s="606">
        <f>IFERROR(MIN(SUD_UOS[[#This Row],[Interim Rate (Rate Cap) $]:[Net Cost per Unit $]])*SUD_UOS[[#This Row],[Proposed: DMC Units]],0)</f>
        <v>0</v>
      </c>
      <c r="O95" s="606">
        <f>IFERROR(MIN(SUD_UOS[[#This Row],[Interim Rate (Rate Cap) $]:[Net Cost per Unit $]])*(SUD_UOS[[#This Row],[Proposed: Total Units of Service]]-SUD_UOS[[#This Row],[Proposed: DMC Units]]),0)</f>
        <v>0</v>
      </c>
      <c r="P95" s="607"/>
      <c r="Q95" s="607"/>
      <c r="R95" s="608" t="str">
        <f>IFERROR(SUD_UOS[[#This Row],[Prior Approved: DMC Units]]/SUD_UOS[[#This Row],[Prior Approved: Total Units of Service]],"")</f>
        <v/>
      </c>
      <c r="S95" s="610">
        <f>IFERROR(SUD_UOS[[#This Row],[Proposed: Total Units of Service]]-SUD_UOS[[#This Row],[Prior Approved: Total Units of Service]],0)</f>
        <v>0</v>
      </c>
      <c r="T95" s="610">
        <f>IFERROR(SUD_UOS[[#This Row],[Proposed: DMC Units]]-SUD_UOS[[#This Row],[Prior Approved: DMC Units]],0)</f>
        <v>0</v>
      </c>
    </row>
    <row r="96" spans="1:20" ht="13" hidden="1">
      <c r="A96" s="603">
        <v>88</v>
      </c>
      <c r="B96" s="604"/>
      <c r="C96" s="604"/>
      <c r="D96" s="604"/>
      <c r="E96" s="605"/>
      <c r="F96" s="605"/>
      <c r="G96" s="606">
        <f>IFERROR(SUD_UOS[[#This Row],[Gross Cost $]]-SUD_UOS[[#This Row],[Other Revenues $]],0)</f>
        <v>0</v>
      </c>
      <c r="H96" s="607"/>
      <c r="I96" s="607"/>
      <c r="J96" s="608" t="str">
        <f>IFERROR(SUD_UOS[[#This Row],[Proposed: DMC Units]]/SUD_UOS[[#This Row],[Proposed: Total Units of Service]],"")</f>
        <v/>
      </c>
      <c r="K96" s="612"/>
      <c r="L96" s="606">
        <f>IFERROR(SUD_UOS[[#This Row],[Gross Cost $]]/SUD_UOS[[#This Row],[Proposed: Total Units of Service]],0)</f>
        <v>0</v>
      </c>
      <c r="M96" s="606">
        <f>IFERROR(SUD_UOS[[#This Row],[Net Cost $]]/SUD_UOS[[#This Row],[Proposed: Total Units of Service]],0)</f>
        <v>0</v>
      </c>
      <c r="N96" s="606">
        <f>IFERROR(MIN(SUD_UOS[[#This Row],[Interim Rate (Rate Cap) $]:[Net Cost per Unit $]])*SUD_UOS[[#This Row],[Proposed: DMC Units]],0)</f>
        <v>0</v>
      </c>
      <c r="O96" s="606">
        <f>IFERROR(MIN(SUD_UOS[[#This Row],[Interim Rate (Rate Cap) $]:[Net Cost per Unit $]])*(SUD_UOS[[#This Row],[Proposed: Total Units of Service]]-SUD_UOS[[#This Row],[Proposed: DMC Units]]),0)</f>
        <v>0</v>
      </c>
      <c r="P96" s="607"/>
      <c r="Q96" s="607"/>
      <c r="R96" s="608" t="str">
        <f>IFERROR(SUD_UOS[[#This Row],[Prior Approved: DMC Units]]/SUD_UOS[[#This Row],[Prior Approved: Total Units of Service]],"")</f>
        <v/>
      </c>
      <c r="S96" s="610">
        <f>IFERROR(SUD_UOS[[#This Row],[Proposed: Total Units of Service]]-SUD_UOS[[#This Row],[Prior Approved: Total Units of Service]],0)</f>
        <v>0</v>
      </c>
      <c r="T96" s="610">
        <f>IFERROR(SUD_UOS[[#This Row],[Proposed: DMC Units]]-SUD_UOS[[#This Row],[Prior Approved: DMC Units]],0)</f>
        <v>0</v>
      </c>
    </row>
    <row r="97" spans="1:20" ht="13" hidden="1">
      <c r="A97" s="603">
        <v>89</v>
      </c>
      <c r="B97" s="604"/>
      <c r="C97" s="604"/>
      <c r="D97" s="604"/>
      <c r="E97" s="605"/>
      <c r="F97" s="605"/>
      <c r="G97" s="606">
        <f>IFERROR(SUD_UOS[[#This Row],[Gross Cost $]]-SUD_UOS[[#This Row],[Other Revenues $]],0)</f>
        <v>0</v>
      </c>
      <c r="H97" s="607"/>
      <c r="I97" s="607"/>
      <c r="J97" s="608" t="str">
        <f>IFERROR(SUD_UOS[[#This Row],[Proposed: DMC Units]]/SUD_UOS[[#This Row],[Proposed: Total Units of Service]],"")</f>
        <v/>
      </c>
      <c r="K97" s="612"/>
      <c r="L97" s="606">
        <f>IFERROR(SUD_UOS[[#This Row],[Gross Cost $]]/SUD_UOS[[#This Row],[Proposed: Total Units of Service]],0)</f>
        <v>0</v>
      </c>
      <c r="M97" s="606">
        <f>IFERROR(SUD_UOS[[#This Row],[Net Cost $]]/SUD_UOS[[#This Row],[Proposed: Total Units of Service]],0)</f>
        <v>0</v>
      </c>
      <c r="N97" s="606">
        <f>IFERROR(MIN(SUD_UOS[[#This Row],[Interim Rate (Rate Cap) $]:[Net Cost per Unit $]])*SUD_UOS[[#This Row],[Proposed: DMC Units]],0)</f>
        <v>0</v>
      </c>
      <c r="O97" s="606">
        <f>IFERROR(MIN(SUD_UOS[[#This Row],[Interim Rate (Rate Cap) $]:[Net Cost per Unit $]])*(SUD_UOS[[#This Row],[Proposed: Total Units of Service]]-SUD_UOS[[#This Row],[Proposed: DMC Units]]),0)</f>
        <v>0</v>
      </c>
      <c r="P97" s="607"/>
      <c r="Q97" s="607"/>
      <c r="R97" s="608" t="str">
        <f>IFERROR(SUD_UOS[[#This Row],[Prior Approved: DMC Units]]/SUD_UOS[[#This Row],[Prior Approved: Total Units of Service]],"")</f>
        <v/>
      </c>
      <c r="S97" s="610">
        <f>IFERROR(SUD_UOS[[#This Row],[Proposed: Total Units of Service]]-SUD_UOS[[#This Row],[Prior Approved: Total Units of Service]],0)</f>
        <v>0</v>
      </c>
      <c r="T97" s="610">
        <f>IFERROR(SUD_UOS[[#This Row],[Proposed: DMC Units]]-SUD_UOS[[#This Row],[Prior Approved: DMC Units]],0)</f>
        <v>0</v>
      </c>
    </row>
    <row r="98" spans="1:20" ht="13" hidden="1">
      <c r="A98" s="603">
        <v>90</v>
      </c>
      <c r="B98" s="604"/>
      <c r="C98" s="604"/>
      <c r="D98" s="604"/>
      <c r="E98" s="605"/>
      <c r="F98" s="605"/>
      <c r="G98" s="606">
        <f>IFERROR(SUD_UOS[[#This Row],[Gross Cost $]]-SUD_UOS[[#This Row],[Other Revenues $]],0)</f>
        <v>0</v>
      </c>
      <c r="H98" s="607"/>
      <c r="I98" s="607"/>
      <c r="J98" s="608" t="str">
        <f>IFERROR(SUD_UOS[[#This Row],[Proposed: DMC Units]]/SUD_UOS[[#This Row],[Proposed: Total Units of Service]],"")</f>
        <v/>
      </c>
      <c r="K98" s="612"/>
      <c r="L98" s="606">
        <f>IFERROR(SUD_UOS[[#This Row],[Gross Cost $]]/SUD_UOS[[#This Row],[Proposed: Total Units of Service]],0)</f>
        <v>0</v>
      </c>
      <c r="M98" s="606">
        <f>IFERROR(SUD_UOS[[#This Row],[Net Cost $]]/SUD_UOS[[#This Row],[Proposed: Total Units of Service]],0)</f>
        <v>0</v>
      </c>
      <c r="N98" s="606">
        <f>IFERROR(MIN(SUD_UOS[[#This Row],[Interim Rate (Rate Cap) $]:[Net Cost per Unit $]])*SUD_UOS[[#This Row],[Proposed: DMC Units]],0)</f>
        <v>0</v>
      </c>
      <c r="O98" s="606">
        <f>IFERROR(MIN(SUD_UOS[[#This Row],[Interim Rate (Rate Cap) $]:[Net Cost per Unit $]])*(SUD_UOS[[#This Row],[Proposed: Total Units of Service]]-SUD_UOS[[#This Row],[Proposed: DMC Units]]),0)</f>
        <v>0</v>
      </c>
      <c r="P98" s="607"/>
      <c r="Q98" s="607"/>
      <c r="R98" s="608" t="str">
        <f>IFERROR(SUD_UOS[[#This Row],[Prior Approved: DMC Units]]/SUD_UOS[[#This Row],[Prior Approved: Total Units of Service]],"")</f>
        <v/>
      </c>
      <c r="S98" s="610">
        <f>IFERROR(SUD_UOS[[#This Row],[Proposed: Total Units of Service]]-SUD_UOS[[#This Row],[Prior Approved: Total Units of Service]],0)</f>
        <v>0</v>
      </c>
      <c r="T98" s="610">
        <f>IFERROR(SUD_UOS[[#This Row],[Proposed: DMC Units]]-SUD_UOS[[#This Row],[Prior Approved: DMC Units]],0)</f>
        <v>0</v>
      </c>
    </row>
    <row r="99" spans="1:20" ht="13" hidden="1">
      <c r="A99" s="603">
        <v>91</v>
      </c>
      <c r="B99" s="604"/>
      <c r="C99" s="604"/>
      <c r="D99" s="604"/>
      <c r="E99" s="605"/>
      <c r="F99" s="605"/>
      <c r="G99" s="606">
        <f>IFERROR(SUD_UOS[[#This Row],[Gross Cost $]]-SUD_UOS[[#This Row],[Other Revenues $]],0)</f>
        <v>0</v>
      </c>
      <c r="H99" s="607"/>
      <c r="I99" s="607"/>
      <c r="J99" s="608" t="str">
        <f>IFERROR(SUD_UOS[[#This Row],[Proposed: DMC Units]]/SUD_UOS[[#This Row],[Proposed: Total Units of Service]],"")</f>
        <v/>
      </c>
      <c r="K99" s="612"/>
      <c r="L99" s="606">
        <f>IFERROR(SUD_UOS[[#This Row],[Gross Cost $]]/SUD_UOS[[#This Row],[Proposed: Total Units of Service]],0)</f>
        <v>0</v>
      </c>
      <c r="M99" s="606">
        <f>IFERROR(SUD_UOS[[#This Row],[Net Cost $]]/SUD_UOS[[#This Row],[Proposed: Total Units of Service]],0)</f>
        <v>0</v>
      </c>
      <c r="N99" s="606">
        <f>IFERROR(MIN(SUD_UOS[[#This Row],[Interim Rate (Rate Cap) $]:[Net Cost per Unit $]])*SUD_UOS[[#This Row],[Proposed: DMC Units]],0)</f>
        <v>0</v>
      </c>
      <c r="O99" s="606">
        <f>IFERROR(MIN(SUD_UOS[[#This Row],[Interim Rate (Rate Cap) $]:[Net Cost per Unit $]])*(SUD_UOS[[#This Row],[Proposed: Total Units of Service]]-SUD_UOS[[#This Row],[Proposed: DMC Units]]),0)</f>
        <v>0</v>
      </c>
      <c r="P99" s="607"/>
      <c r="Q99" s="607"/>
      <c r="R99" s="608" t="str">
        <f>IFERROR(SUD_UOS[[#This Row],[Prior Approved: DMC Units]]/SUD_UOS[[#This Row],[Prior Approved: Total Units of Service]],"")</f>
        <v/>
      </c>
      <c r="S99" s="610">
        <f>IFERROR(SUD_UOS[[#This Row],[Proposed: Total Units of Service]]-SUD_UOS[[#This Row],[Prior Approved: Total Units of Service]],0)</f>
        <v>0</v>
      </c>
      <c r="T99" s="610">
        <f>IFERROR(SUD_UOS[[#This Row],[Proposed: DMC Units]]-SUD_UOS[[#This Row],[Prior Approved: DMC Units]],0)</f>
        <v>0</v>
      </c>
    </row>
    <row r="100" spans="1:20" ht="13" hidden="1">
      <c r="A100" s="603">
        <v>92</v>
      </c>
      <c r="B100" s="604"/>
      <c r="C100" s="604"/>
      <c r="D100" s="604"/>
      <c r="E100" s="605"/>
      <c r="F100" s="605"/>
      <c r="G100" s="606">
        <f>IFERROR(SUD_UOS[[#This Row],[Gross Cost $]]-SUD_UOS[[#This Row],[Other Revenues $]],0)</f>
        <v>0</v>
      </c>
      <c r="H100" s="607"/>
      <c r="I100" s="607"/>
      <c r="J100" s="608" t="str">
        <f>IFERROR(SUD_UOS[[#This Row],[Proposed: DMC Units]]/SUD_UOS[[#This Row],[Proposed: Total Units of Service]],"")</f>
        <v/>
      </c>
      <c r="K100" s="612"/>
      <c r="L100" s="606">
        <f>IFERROR(SUD_UOS[[#This Row],[Gross Cost $]]/SUD_UOS[[#This Row],[Proposed: Total Units of Service]],0)</f>
        <v>0</v>
      </c>
      <c r="M100" s="606">
        <f>IFERROR(SUD_UOS[[#This Row],[Net Cost $]]/SUD_UOS[[#This Row],[Proposed: Total Units of Service]],0)</f>
        <v>0</v>
      </c>
      <c r="N100" s="606">
        <f>IFERROR(MIN(SUD_UOS[[#This Row],[Interim Rate (Rate Cap) $]:[Net Cost per Unit $]])*SUD_UOS[[#This Row],[Proposed: DMC Units]],0)</f>
        <v>0</v>
      </c>
      <c r="O100" s="606">
        <f>IFERROR(MIN(SUD_UOS[[#This Row],[Interim Rate (Rate Cap) $]:[Net Cost per Unit $]])*(SUD_UOS[[#This Row],[Proposed: Total Units of Service]]-SUD_UOS[[#This Row],[Proposed: DMC Units]]),0)</f>
        <v>0</v>
      </c>
      <c r="P100" s="607"/>
      <c r="Q100" s="607"/>
      <c r="R100" s="608" t="str">
        <f>IFERROR(SUD_UOS[[#This Row],[Prior Approved: DMC Units]]/SUD_UOS[[#This Row],[Prior Approved: Total Units of Service]],"")</f>
        <v/>
      </c>
      <c r="S100" s="610">
        <f>IFERROR(SUD_UOS[[#This Row],[Proposed: Total Units of Service]]-SUD_UOS[[#This Row],[Prior Approved: Total Units of Service]],0)</f>
        <v>0</v>
      </c>
      <c r="T100" s="610">
        <f>IFERROR(SUD_UOS[[#This Row],[Proposed: DMC Units]]-SUD_UOS[[#This Row],[Prior Approved: DMC Units]],0)</f>
        <v>0</v>
      </c>
    </row>
    <row r="101" spans="1:20" ht="13" hidden="1">
      <c r="A101" s="603">
        <v>93</v>
      </c>
      <c r="B101" s="604"/>
      <c r="C101" s="604"/>
      <c r="D101" s="604"/>
      <c r="E101" s="605"/>
      <c r="F101" s="605"/>
      <c r="G101" s="606">
        <f>IFERROR(SUD_UOS[[#This Row],[Gross Cost $]]-SUD_UOS[[#This Row],[Other Revenues $]],0)</f>
        <v>0</v>
      </c>
      <c r="H101" s="607"/>
      <c r="I101" s="607"/>
      <c r="J101" s="608" t="str">
        <f>IFERROR(SUD_UOS[[#This Row],[Proposed: DMC Units]]/SUD_UOS[[#This Row],[Proposed: Total Units of Service]],"")</f>
        <v/>
      </c>
      <c r="K101" s="612"/>
      <c r="L101" s="606">
        <f>IFERROR(SUD_UOS[[#This Row],[Gross Cost $]]/SUD_UOS[[#This Row],[Proposed: Total Units of Service]],0)</f>
        <v>0</v>
      </c>
      <c r="M101" s="606">
        <f>IFERROR(SUD_UOS[[#This Row],[Net Cost $]]/SUD_UOS[[#This Row],[Proposed: Total Units of Service]],0)</f>
        <v>0</v>
      </c>
      <c r="N101" s="606">
        <f>IFERROR(MIN(SUD_UOS[[#This Row],[Interim Rate (Rate Cap) $]:[Net Cost per Unit $]])*SUD_UOS[[#This Row],[Proposed: DMC Units]],0)</f>
        <v>0</v>
      </c>
      <c r="O101" s="606">
        <f>IFERROR(MIN(SUD_UOS[[#This Row],[Interim Rate (Rate Cap) $]:[Net Cost per Unit $]])*(SUD_UOS[[#This Row],[Proposed: Total Units of Service]]-SUD_UOS[[#This Row],[Proposed: DMC Units]]),0)</f>
        <v>0</v>
      </c>
      <c r="P101" s="607"/>
      <c r="Q101" s="607"/>
      <c r="R101" s="608" t="str">
        <f>IFERROR(SUD_UOS[[#This Row],[Prior Approved: DMC Units]]/SUD_UOS[[#This Row],[Prior Approved: Total Units of Service]],"")</f>
        <v/>
      </c>
      <c r="S101" s="610">
        <f>IFERROR(SUD_UOS[[#This Row],[Proposed: Total Units of Service]]-SUD_UOS[[#This Row],[Prior Approved: Total Units of Service]],0)</f>
        <v>0</v>
      </c>
      <c r="T101" s="610">
        <f>IFERROR(SUD_UOS[[#This Row],[Proposed: DMC Units]]-SUD_UOS[[#This Row],[Prior Approved: DMC Units]],0)</f>
        <v>0</v>
      </c>
    </row>
    <row r="102" spans="1:20" ht="13" hidden="1">
      <c r="A102" s="603">
        <v>94</v>
      </c>
      <c r="B102" s="604"/>
      <c r="C102" s="604"/>
      <c r="D102" s="604"/>
      <c r="E102" s="605"/>
      <c r="F102" s="605"/>
      <c r="G102" s="606">
        <f>IFERROR(SUD_UOS[[#This Row],[Gross Cost $]]-SUD_UOS[[#This Row],[Other Revenues $]],0)</f>
        <v>0</v>
      </c>
      <c r="H102" s="607"/>
      <c r="I102" s="607"/>
      <c r="J102" s="608" t="str">
        <f>IFERROR(SUD_UOS[[#This Row],[Proposed: DMC Units]]/SUD_UOS[[#This Row],[Proposed: Total Units of Service]],"")</f>
        <v/>
      </c>
      <c r="K102" s="612"/>
      <c r="L102" s="606">
        <f>IFERROR(SUD_UOS[[#This Row],[Gross Cost $]]/SUD_UOS[[#This Row],[Proposed: Total Units of Service]],0)</f>
        <v>0</v>
      </c>
      <c r="M102" s="606">
        <f>IFERROR(SUD_UOS[[#This Row],[Net Cost $]]/SUD_UOS[[#This Row],[Proposed: Total Units of Service]],0)</f>
        <v>0</v>
      </c>
      <c r="N102" s="606">
        <f>IFERROR(MIN(SUD_UOS[[#This Row],[Interim Rate (Rate Cap) $]:[Net Cost per Unit $]])*SUD_UOS[[#This Row],[Proposed: DMC Units]],0)</f>
        <v>0</v>
      </c>
      <c r="O102" s="606">
        <f>IFERROR(MIN(SUD_UOS[[#This Row],[Interim Rate (Rate Cap) $]:[Net Cost per Unit $]])*(SUD_UOS[[#This Row],[Proposed: Total Units of Service]]-SUD_UOS[[#This Row],[Proposed: DMC Units]]),0)</f>
        <v>0</v>
      </c>
      <c r="P102" s="607"/>
      <c r="Q102" s="607"/>
      <c r="R102" s="608" t="str">
        <f>IFERROR(SUD_UOS[[#This Row],[Prior Approved: DMC Units]]/SUD_UOS[[#This Row],[Prior Approved: Total Units of Service]],"")</f>
        <v/>
      </c>
      <c r="S102" s="610">
        <f>IFERROR(SUD_UOS[[#This Row],[Proposed: Total Units of Service]]-SUD_UOS[[#This Row],[Prior Approved: Total Units of Service]],0)</f>
        <v>0</v>
      </c>
      <c r="T102" s="610">
        <f>IFERROR(SUD_UOS[[#This Row],[Proposed: DMC Units]]-SUD_UOS[[#This Row],[Prior Approved: DMC Units]],0)</f>
        <v>0</v>
      </c>
    </row>
    <row r="103" spans="1:20" ht="13" hidden="1">
      <c r="A103" s="603">
        <v>95</v>
      </c>
      <c r="B103" s="604"/>
      <c r="C103" s="604"/>
      <c r="D103" s="604"/>
      <c r="E103" s="605"/>
      <c r="F103" s="605"/>
      <c r="G103" s="606">
        <f>IFERROR(SUD_UOS[[#This Row],[Gross Cost $]]-SUD_UOS[[#This Row],[Other Revenues $]],0)</f>
        <v>0</v>
      </c>
      <c r="H103" s="607"/>
      <c r="I103" s="607"/>
      <c r="J103" s="608" t="str">
        <f>IFERROR(SUD_UOS[[#This Row],[Proposed: DMC Units]]/SUD_UOS[[#This Row],[Proposed: Total Units of Service]],"")</f>
        <v/>
      </c>
      <c r="K103" s="612"/>
      <c r="L103" s="606">
        <f>IFERROR(SUD_UOS[[#This Row],[Gross Cost $]]/SUD_UOS[[#This Row],[Proposed: Total Units of Service]],0)</f>
        <v>0</v>
      </c>
      <c r="M103" s="606">
        <f>IFERROR(SUD_UOS[[#This Row],[Net Cost $]]/SUD_UOS[[#This Row],[Proposed: Total Units of Service]],0)</f>
        <v>0</v>
      </c>
      <c r="N103" s="606">
        <f>IFERROR(MIN(SUD_UOS[[#This Row],[Interim Rate (Rate Cap) $]:[Net Cost per Unit $]])*SUD_UOS[[#This Row],[Proposed: DMC Units]],0)</f>
        <v>0</v>
      </c>
      <c r="O103" s="606">
        <f>IFERROR(MIN(SUD_UOS[[#This Row],[Interim Rate (Rate Cap) $]:[Net Cost per Unit $]])*(SUD_UOS[[#This Row],[Proposed: Total Units of Service]]-SUD_UOS[[#This Row],[Proposed: DMC Units]]),0)</f>
        <v>0</v>
      </c>
      <c r="P103" s="607"/>
      <c r="Q103" s="607"/>
      <c r="R103" s="608" t="str">
        <f>IFERROR(SUD_UOS[[#This Row],[Prior Approved: DMC Units]]/SUD_UOS[[#This Row],[Prior Approved: Total Units of Service]],"")</f>
        <v/>
      </c>
      <c r="S103" s="610">
        <f>IFERROR(SUD_UOS[[#This Row],[Proposed: Total Units of Service]]-SUD_UOS[[#This Row],[Prior Approved: Total Units of Service]],0)</f>
        <v>0</v>
      </c>
      <c r="T103" s="610">
        <f>IFERROR(SUD_UOS[[#This Row],[Proposed: DMC Units]]-SUD_UOS[[#This Row],[Prior Approved: DMC Units]],0)</f>
        <v>0</v>
      </c>
    </row>
    <row r="104" spans="1:20" ht="13" hidden="1">
      <c r="A104" s="603">
        <v>96</v>
      </c>
      <c r="B104" s="604"/>
      <c r="C104" s="604"/>
      <c r="D104" s="604"/>
      <c r="E104" s="605"/>
      <c r="F104" s="605"/>
      <c r="G104" s="606">
        <f>IFERROR(SUD_UOS[[#This Row],[Gross Cost $]]-SUD_UOS[[#This Row],[Other Revenues $]],0)</f>
        <v>0</v>
      </c>
      <c r="H104" s="607"/>
      <c r="I104" s="607"/>
      <c r="J104" s="608" t="str">
        <f>IFERROR(SUD_UOS[[#This Row],[Proposed: DMC Units]]/SUD_UOS[[#This Row],[Proposed: Total Units of Service]],"")</f>
        <v/>
      </c>
      <c r="K104" s="612"/>
      <c r="L104" s="606">
        <f>IFERROR(SUD_UOS[[#This Row],[Gross Cost $]]/SUD_UOS[[#This Row],[Proposed: Total Units of Service]],0)</f>
        <v>0</v>
      </c>
      <c r="M104" s="606">
        <f>IFERROR(SUD_UOS[[#This Row],[Net Cost $]]/SUD_UOS[[#This Row],[Proposed: Total Units of Service]],0)</f>
        <v>0</v>
      </c>
      <c r="N104" s="606">
        <f>IFERROR(MIN(SUD_UOS[[#This Row],[Interim Rate (Rate Cap) $]:[Net Cost per Unit $]])*SUD_UOS[[#This Row],[Proposed: DMC Units]],0)</f>
        <v>0</v>
      </c>
      <c r="O104" s="606">
        <f>IFERROR(MIN(SUD_UOS[[#This Row],[Interim Rate (Rate Cap) $]:[Net Cost per Unit $]])*(SUD_UOS[[#This Row],[Proposed: Total Units of Service]]-SUD_UOS[[#This Row],[Proposed: DMC Units]]),0)</f>
        <v>0</v>
      </c>
      <c r="P104" s="607"/>
      <c r="Q104" s="607"/>
      <c r="R104" s="608" t="str">
        <f>IFERROR(SUD_UOS[[#This Row],[Prior Approved: DMC Units]]/SUD_UOS[[#This Row],[Prior Approved: Total Units of Service]],"")</f>
        <v/>
      </c>
      <c r="S104" s="610">
        <f>IFERROR(SUD_UOS[[#This Row],[Proposed: Total Units of Service]]-SUD_UOS[[#This Row],[Prior Approved: Total Units of Service]],0)</f>
        <v>0</v>
      </c>
      <c r="T104" s="610">
        <f>IFERROR(SUD_UOS[[#This Row],[Proposed: DMC Units]]-SUD_UOS[[#This Row],[Prior Approved: DMC Units]],0)</f>
        <v>0</v>
      </c>
    </row>
    <row r="105" spans="1:20" ht="13" hidden="1">
      <c r="A105" s="603">
        <v>97</v>
      </c>
      <c r="B105" s="604"/>
      <c r="C105" s="604"/>
      <c r="D105" s="604"/>
      <c r="E105" s="605"/>
      <c r="F105" s="605"/>
      <c r="G105" s="606">
        <f>IFERROR(SUD_UOS[[#This Row],[Gross Cost $]]-SUD_UOS[[#This Row],[Other Revenues $]],0)</f>
        <v>0</v>
      </c>
      <c r="H105" s="607"/>
      <c r="I105" s="607"/>
      <c r="J105" s="608" t="str">
        <f>IFERROR(SUD_UOS[[#This Row],[Proposed: DMC Units]]/SUD_UOS[[#This Row],[Proposed: Total Units of Service]],"")</f>
        <v/>
      </c>
      <c r="K105" s="612"/>
      <c r="L105" s="606">
        <f>IFERROR(SUD_UOS[[#This Row],[Gross Cost $]]/SUD_UOS[[#This Row],[Proposed: Total Units of Service]],0)</f>
        <v>0</v>
      </c>
      <c r="M105" s="606">
        <f>IFERROR(SUD_UOS[[#This Row],[Net Cost $]]/SUD_UOS[[#This Row],[Proposed: Total Units of Service]],0)</f>
        <v>0</v>
      </c>
      <c r="N105" s="606">
        <f>IFERROR(MIN(SUD_UOS[[#This Row],[Interim Rate (Rate Cap) $]:[Net Cost per Unit $]])*SUD_UOS[[#This Row],[Proposed: DMC Units]],0)</f>
        <v>0</v>
      </c>
      <c r="O105" s="606">
        <f>IFERROR(MIN(SUD_UOS[[#This Row],[Interim Rate (Rate Cap) $]:[Net Cost per Unit $]])*(SUD_UOS[[#This Row],[Proposed: Total Units of Service]]-SUD_UOS[[#This Row],[Proposed: DMC Units]]),0)</f>
        <v>0</v>
      </c>
      <c r="P105" s="607"/>
      <c r="Q105" s="607"/>
      <c r="R105" s="608" t="str">
        <f>IFERROR(SUD_UOS[[#This Row],[Prior Approved: DMC Units]]/SUD_UOS[[#This Row],[Prior Approved: Total Units of Service]],"")</f>
        <v/>
      </c>
      <c r="S105" s="610">
        <f>IFERROR(SUD_UOS[[#This Row],[Proposed: Total Units of Service]]-SUD_UOS[[#This Row],[Prior Approved: Total Units of Service]],0)</f>
        <v>0</v>
      </c>
      <c r="T105" s="610">
        <f>IFERROR(SUD_UOS[[#This Row],[Proposed: DMC Units]]-SUD_UOS[[#This Row],[Prior Approved: DMC Units]],0)</f>
        <v>0</v>
      </c>
    </row>
    <row r="106" spans="1:20" ht="13" hidden="1">
      <c r="A106" s="603">
        <v>98</v>
      </c>
      <c r="B106" s="604"/>
      <c r="C106" s="604"/>
      <c r="D106" s="604"/>
      <c r="E106" s="605"/>
      <c r="F106" s="605"/>
      <c r="G106" s="606">
        <f>IFERROR(SUD_UOS[[#This Row],[Gross Cost $]]-SUD_UOS[[#This Row],[Other Revenues $]],0)</f>
        <v>0</v>
      </c>
      <c r="H106" s="607"/>
      <c r="I106" s="607"/>
      <c r="J106" s="608" t="str">
        <f>IFERROR(SUD_UOS[[#This Row],[Proposed: DMC Units]]/SUD_UOS[[#This Row],[Proposed: Total Units of Service]],"")</f>
        <v/>
      </c>
      <c r="K106" s="612"/>
      <c r="L106" s="606">
        <f>IFERROR(SUD_UOS[[#This Row],[Gross Cost $]]/SUD_UOS[[#This Row],[Proposed: Total Units of Service]],0)</f>
        <v>0</v>
      </c>
      <c r="M106" s="606">
        <f>IFERROR(SUD_UOS[[#This Row],[Net Cost $]]/SUD_UOS[[#This Row],[Proposed: Total Units of Service]],0)</f>
        <v>0</v>
      </c>
      <c r="N106" s="606">
        <f>IFERROR(MIN(SUD_UOS[[#This Row],[Interim Rate (Rate Cap) $]:[Net Cost per Unit $]])*SUD_UOS[[#This Row],[Proposed: DMC Units]],0)</f>
        <v>0</v>
      </c>
      <c r="O106" s="606">
        <f>IFERROR(MIN(SUD_UOS[[#This Row],[Interim Rate (Rate Cap) $]:[Net Cost per Unit $]])*(SUD_UOS[[#This Row],[Proposed: Total Units of Service]]-SUD_UOS[[#This Row],[Proposed: DMC Units]]),0)</f>
        <v>0</v>
      </c>
      <c r="P106" s="607"/>
      <c r="Q106" s="607"/>
      <c r="R106" s="608" t="str">
        <f>IFERROR(SUD_UOS[[#This Row],[Prior Approved: DMC Units]]/SUD_UOS[[#This Row],[Prior Approved: Total Units of Service]],"")</f>
        <v/>
      </c>
      <c r="S106" s="610">
        <f>IFERROR(SUD_UOS[[#This Row],[Proposed: Total Units of Service]]-SUD_UOS[[#This Row],[Prior Approved: Total Units of Service]],0)</f>
        <v>0</v>
      </c>
      <c r="T106" s="610">
        <f>IFERROR(SUD_UOS[[#This Row],[Proposed: DMC Units]]-SUD_UOS[[#This Row],[Prior Approved: DMC Units]],0)</f>
        <v>0</v>
      </c>
    </row>
    <row r="107" spans="1:20" ht="13" hidden="1">
      <c r="A107" s="603">
        <v>99</v>
      </c>
      <c r="B107" s="604"/>
      <c r="C107" s="604"/>
      <c r="D107" s="604"/>
      <c r="E107" s="605"/>
      <c r="F107" s="605"/>
      <c r="G107" s="606">
        <f>IFERROR(SUD_UOS[[#This Row],[Gross Cost $]]-SUD_UOS[[#This Row],[Other Revenues $]],0)</f>
        <v>0</v>
      </c>
      <c r="H107" s="607"/>
      <c r="I107" s="607"/>
      <c r="J107" s="608" t="str">
        <f>IFERROR(SUD_UOS[[#This Row],[Proposed: DMC Units]]/SUD_UOS[[#This Row],[Proposed: Total Units of Service]],"")</f>
        <v/>
      </c>
      <c r="K107" s="612"/>
      <c r="L107" s="606">
        <f>IFERROR(SUD_UOS[[#This Row],[Gross Cost $]]/SUD_UOS[[#This Row],[Proposed: Total Units of Service]],0)</f>
        <v>0</v>
      </c>
      <c r="M107" s="606">
        <f>IFERROR(SUD_UOS[[#This Row],[Net Cost $]]/SUD_UOS[[#This Row],[Proposed: Total Units of Service]],0)</f>
        <v>0</v>
      </c>
      <c r="N107" s="606">
        <f>IFERROR(MIN(SUD_UOS[[#This Row],[Interim Rate (Rate Cap) $]:[Net Cost per Unit $]])*SUD_UOS[[#This Row],[Proposed: DMC Units]],0)</f>
        <v>0</v>
      </c>
      <c r="O107" s="606">
        <f>IFERROR(MIN(SUD_UOS[[#This Row],[Interim Rate (Rate Cap) $]:[Net Cost per Unit $]])*(SUD_UOS[[#This Row],[Proposed: Total Units of Service]]-SUD_UOS[[#This Row],[Proposed: DMC Units]]),0)</f>
        <v>0</v>
      </c>
      <c r="P107" s="607"/>
      <c r="Q107" s="607"/>
      <c r="R107" s="608" t="str">
        <f>IFERROR(SUD_UOS[[#This Row],[Prior Approved: DMC Units]]/SUD_UOS[[#This Row],[Prior Approved: Total Units of Service]],"")</f>
        <v/>
      </c>
      <c r="S107" s="610">
        <f>IFERROR(SUD_UOS[[#This Row],[Proposed: Total Units of Service]]-SUD_UOS[[#This Row],[Prior Approved: Total Units of Service]],0)</f>
        <v>0</v>
      </c>
      <c r="T107" s="610">
        <f>IFERROR(SUD_UOS[[#This Row],[Proposed: DMC Units]]-SUD_UOS[[#This Row],[Prior Approved: DMC Units]],0)</f>
        <v>0</v>
      </c>
    </row>
    <row r="108" spans="1:20" ht="13" hidden="1">
      <c r="A108" s="603">
        <v>100</v>
      </c>
      <c r="B108" s="604"/>
      <c r="C108" s="604"/>
      <c r="D108" s="604"/>
      <c r="E108" s="605"/>
      <c r="F108" s="605"/>
      <c r="G108" s="606">
        <f>IFERROR(SUD_UOS[[#This Row],[Gross Cost $]]-SUD_UOS[[#This Row],[Other Revenues $]],0)</f>
        <v>0</v>
      </c>
      <c r="H108" s="607"/>
      <c r="I108" s="607"/>
      <c r="J108" s="608" t="str">
        <f>IFERROR(SUD_UOS[[#This Row],[Proposed: DMC Units]]/SUD_UOS[[#This Row],[Proposed: Total Units of Service]],"")</f>
        <v/>
      </c>
      <c r="K108" s="612"/>
      <c r="L108" s="606">
        <f>IFERROR(SUD_UOS[[#This Row],[Gross Cost $]]/SUD_UOS[[#This Row],[Proposed: Total Units of Service]],0)</f>
        <v>0</v>
      </c>
      <c r="M108" s="606">
        <f>IFERROR(SUD_UOS[[#This Row],[Net Cost $]]/SUD_UOS[[#This Row],[Proposed: Total Units of Service]],0)</f>
        <v>0</v>
      </c>
      <c r="N108" s="606">
        <f>IFERROR(MIN(SUD_UOS[[#This Row],[Interim Rate (Rate Cap) $]:[Net Cost per Unit $]])*SUD_UOS[[#This Row],[Proposed: DMC Units]],0)</f>
        <v>0</v>
      </c>
      <c r="O108" s="606">
        <f>IFERROR(MIN(SUD_UOS[[#This Row],[Interim Rate (Rate Cap) $]:[Net Cost per Unit $]])*(SUD_UOS[[#This Row],[Proposed: Total Units of Service]]-SUD_UOS[[#This Row],[Proposed: DMC Units]]),0)</f>
        <v>0</v>
      </c>
      <c r="P108" s="607"/>
      <c r="Q108" s="607"/>
      <c r="R108" s="608" t="str">
        <f>IFERROR(SUD_UOS[[#This Row],[Prior Approved: DMC Units]]/SUD_UOS[[#This Row],[Prior Approved: Total Units of Service]],"")</f>
        <v/>
      </c>
      <c r="S108" s="610">
        <f>IFERROR(SUD_UOS[[#This Row],[Proposed: Total Units of Service]]-SUD_UOS[[#This Row],[Prior Approved: Total Units of Service]],0)</f>
        <v>0</v>
      </c>
      <c r="T108" s="610">
        <f>IFERROR(SUD_UOS[[#This Row],[Proposed: DMC Units]]-SUD_UOS[[#This Row],[Prior Approved: DMC Units]],0)</f>
        <v>0</v>
      </c>
    </row>
    <row r="109" spans="1:20" ht="13" hidden="1">
      <c r="A109" s="603">
        <v>101</v>
      </c>
      <c r="B109" s="604"/>
      <c r="C109" s="604"/>
      <c r="D109" s="604"/>
      <c r="E109" s="605"/>
      <c r="F109" s="605"/>
      <c r="G109" s="606">
        <f>IFERROR(SUD_UOS[[#This Row],[Gross Cost $]]-SUD_UOS[[#This Row],[Other Revenues $]],0)</f>
        <v>0</v>
      </c>
      <c r="H109" s="607"/>
      <c r="I109" s="607"/>
      <c r="J109" s="608" t="str">
        <f>IFERROR(SUD_UOS[[#This Row],[Proposed: DMC Units]]/SUD_UOS[[#This Row],[Proposed: Total Units of Service]],"")</f>
        <v/>
      </c>
      <c r="K109" s="612"/>
      <c r="L109" s="606">
        <f>IFERROR(SUD_UOS[[#This Row],[Gross Cost $]]/SUD_UOS[[#This Row],[Proposed: Total Units of Service]],0)</f>
        <v>0</v>
      </c>
      <c r="M109" s="606">
        <f>IFERROR(SUD_UOS[[#This Row],[Net Cost $]]/SUD_UOS[[#This Row],[Proposed: Total Units of Service]],0)</f>
        <v>0</v>
      </c>
      <c r="N109" s="606">
        <f>IFERROR(MIN(SUD_UOS[[#This Row],[Interim Rate (Rate Cap) $]:[Net Cost per Unit $]])*SUD_UOS[[#This Row],[Proposed: DMC Units]],0)</f>
        <v>0</v>
      </c>
      <c r="O109" s="606">
        <f>IFERROR(MIN(SUD_UOS[[#This Row],[Interim Rate (Rate Cap) $]:[Net Cost per Unit $]])*(SUD_UOS[[#This Row],[Proposed: Total Units of Service]]-SUD_UOS[[#This Row],[Proposed: DMC Units]]),0)</f>
        <v>0</v>
      </c>
      <c r="P109" s="607"/>
      <c r="Q109" s="607"/>
      <c r="R109" s="608" t="str">
        <f>IFERROR(SUD_UOS[[#This Row],[Prior Approved: DMC Units]]/SUD_UOS[[#This Row],[Prior Approved: Total Units of Service]],"")</f>
        <v/>
      </c>
      <c r="S109" s="610">
        <f>IFERROR(SUD_UOS[[#This Row],[Proposed: Total Units of Service]]-SUD_UOS[[#This Row],[Prior Approved: Total Units of Service]],0)</f>
        <v>0</v>
      </c>
      <c r="T109" s="610">
        <f>IFERROR(SUD_UOS[[#This Row],[Proposed: DMC Units]]-SUD_UOS[[#This Row],[Prior Approved: DMC Units]],0)</f>
        <v>0</v>
      </c>
    </row>
    <row r="110" spans="1:20" ht="13" hidden="1">
      <c r="A110" s="603">
        <v>102</v>
      </c>
      <c r="B110" s="604"/>
      <c r="C110" s="604"/>
      <c r="D110" s="604"/>
      <c r="E110" s="605"/>
      <c r="F110" s="605"/>
      <c r="G110" s="606">
        <f>IFERROR(SUD_UOS[[#This Row],[Gross Cost $]]-SUD_UOS[[#This Row],[Other Revenues $]],0)</f>
        <v>0</v>
      </c>
      <c r="H110" s="607"/>
      <c r="I110" s="607"/>
      <c r="J110" s="608" t="str">
        <f>IFERROR(SUD_UOS[[#This Row],[Proposed: DMC Units]]/SUD_UOS[[#This Row],[Proposed: Total Units of Service]],"")</f>
        <v/>
      </c>
      <c r="K110" s="612"/>
      <c r="L110" s="606">
        <f>IFERROR(SUD_UOS[[#This Row],[Gross Cost $]]/SUD_UOS[[#This Row],[Proposed: Total Units of Service]],0)</f>
        <v>0</v>
      </c>
      <c r="M110" s="606">
        <f>IFERROR(SUD_UOS[[#This Row],[Net Cost $]]/SUD_UOS[[#This Row],[Proposed: Total Units of Service]],0)</f>
        <v>0</v>
      </c>
      <c r="N110" s="606">
        <f>IFERROR(MIN(SUD_UOS[[#This Row],[Interim Rate (Rate Cap) $]:[Net Cost per Unit $]])*SUD_UOS[[#This Row],[Proposed: DMC Units]],0)</f>
        <v>0</v>
      </c>
      <c r="O110" s="606">
        <f>IFERROR(MIN(SUD_UOS[[#This Row],[Interim Rate (Rate Cap) $]:[Net Cost per Unit $]])*(SUD_UOS[[#This Row],[Proposed: Total Units of Service]]-SUD_UOS[[#This Row],[Proposed: DMC Units]]),0)</f>
        <v>0</v>
      </c>
      <c r="P110" s="607"/>
      <c r="Q110" s="607"/>
      <c r="R110" s="608" t="str">
        <f>IFERROR(SUD_UOS[[#This Row],[Prior Approved: DMC Units]]/SUD_UOS[[#This Row],[Prior Approved: Total Units of Service]],"")</f>
        <v/>
      </c>
      <c r="S110" s="610">
        <f>IFERROR(SUD_UOS[[#This Row],[Proposed: Total Units of Service]]-SUD_UOS[[#This Row],[Prior Approved: Total Units of Service]],0)</f>
        <v>0</v>
      </c>
      <c r="T110" s="610">
        <f>IFERROR(SUD_UOS[[#This Row],[Proposed: DMC Units]]-SUD_UOS[[#This Row],[Prior Approved: DMC Units]],0)</f>
        <v>0</v>
      </c>
    </row>
    <row r="111" spans="1:20" ht="13" hidden="1">
      <c r="A111" s="603">
        <v>103</v>
      </c>
      <c r="B111" s="604"/>
      <c r="C111" s="604"/>
      <c r="D111" s="604"/>
      <c r="E111" s="605"/>
      <c r="F111" s="605"/>
      <c r="G111" s="606">
        <f>IFERROR(SUD_UOS[[#This Row],[Gross Cost $]]-SUD_UOS[[#This Row],[Other Revenues $]],0)</f>
        <v>0</v>
      </c>
      <c r="H111" s="607"/>
      <c r="I111" s="607"/>
      <c r="J111" s="608" t="str">
        <f>IFERROR(SUD_UOS[[#This Row],[Proposed: DMC Units]]/SUD_UOS[[#This Row],[Proposed: Total Units of Service]],"")</f>
        <v/>
      </c>
      <c r="K111" s="612"/>
      <c r="L111" s="606">
        <f>IFERROR(SUD_UOS[[#This Row],[Gross Cost $]]/SUD_UOS[[#This Row],[Proposed: Total Units of Service]],0)</f>
        <v>0</v>
      </c>
      <c r="M111" s="606">
        <f>IFERROR(SUD_UOS[[#This Row],[Net Cost $]]/SUD_UOS[[#This Row],[Proposed: Total Units of Service]],0)</f>
        <v>0</v>
      </c>
      <c r="N111" s="606">
        <f>IFERROR(MIN(SUD_UOS[[#This Row],[Interim Rate (Rate Cap) $]:[Net Cost per Unit $]])*SUD_UOS[[#This Row],[Proposed: DMC Units]],0)</f>
        <v>0</v>
      </c>
      <c r="O111" s="606">
        <f>IFERROR(MIN(SUD_UOS[[#This Row],[Interim Rate (Rate Cap) $]:[Net Cost per Unit $]])*(SUD_UOS[[#This Row],[Proposed: Total Units of Service]]-SUD_UOS[[#This Row],[Proposed: DMC Units]]),0)</f>
        <v>0</v>
      </c>
      <c r="P111" s="607"/>
      <c r="Q111" s="607"/>
      <c r="R111" s="608" t="str">
        <f>IFERROR(SUD_UOS[[#This Row],[Prior Approved: DMC Units]]/SUD_UOS[[#This Row],[Prior Approved: Total Units of Service]],"")</f>
        <v/>
      </c>
      <c r="S111" s="610">
        <f>IFERROR(SUD_UOS[[#This Row],[Proposed: Total Units of Service]]-SUD_UOS[[#This Row],[Prior Approved: Total Units of Service]],0)</f>
        <v>0</v>
      </c>
      <c r="T111" s="610">
        <f>IFERROR(SUD_UOS[[#This Row],[Proposed: DMC Units]]-SUD_UOS[[#This Row],[Prior Approved: DMC Units]],0)</f>
        <v>0</v>
      </c>
    </row>
    <row r="112" spans="1:20" ht="13" hidden="1">
      <c r="A112" s="603">
        <v>104</v>
      </c>
      <c r="B112" s="604"/>
      <c r="C112" s="604"/>
      <c r="D112" s="604"/>
      <c r="E112" s="605"/>
      <c r="F112" s="605"/>
      <c r="G112" s="606">
        <f>IFERROR(SUD_UOS[[#This Row],[Gross Cost $]]-SUD_UOS[[#This Row],[Other Revenues $]],0)</f>
        <v>0</v>
      </c>
      <c r="H112" s="607"/>
      <c r="I112" s="607"/>
      <c r="J112" s="608" t="str">
        <f>IFERROR(SUD_UOS[[#This Row],[Proposed: DMC Units]]/SUD_UOS[[#This Row],[Proposed: Total Units of Service]],"")</f>
        <v/>
      </c>
      <c r="K112" s="612"/>
      <c r="L112" s="606">
        <f>IFERROR(SUD_UOS[[#This Row],[Gross Cost $]]/SUD_UOS[[#This Row],[Proposed: Total Units of Service]],0)</f>
        <v>0</v>
      </c>
      <c r="M112" s="606">
        <f>IFERROR(SUD_UOS[[#This Row],[Net Cost $]]/SUD_UOS[[#This Row],[Proposed: Total Units of Service]],0)</f>
        <v>0</v>
      </c>
      <c r="N112" s="606">
        <f>IFERROR(MIN(SUD_UOS[[#This Row],[Interim Rate (Rate Cap) $]:[Net Cost per Unit $]])*SUD_UOS[[#This Row],[Proposed: DMC Units]],0)</f>
        <v>0</v>
      </c>
      <c r="O112" s="606">
        <f>IFERROR(MIN(SUD_UOS[[#This Row],[Interim Rate (Rate Cap) $]:[Net Cost per Unit $]])*(SUD_UOS[[#This Row],[Proposed: Total Units of Service]]-SUD_UOS[[#This Row],[Proposed: DMC Units]]),0)</f>
        <v>0</v>
      </c>
      <c r="P112" s="607"/>
      <c r="Q112" s="607"/>
      <c r="R112" s="608" t="str">
        <f>IFERROR(SUD_UOS[[#This Row],[Prior Approved: DMC Units]]/SUD_UOS[[#This Row],[Prior Approved: Total Units of Service]],"")</f>
        <v/>
      </c>
      <c r="S112" s="610">
        <f>IFERROR(SUD_UOS[[#This Row],[Proposed: Total Units of Service]]-SUD_UOS[[#This Row],[Prior Approved: Total Units of Service]],0)</f>
        <v>0</v>
      </c>
      <c r="T112" s="610">
        <f>IFERROR(SUD_UOS[[#This Row],[Proposed: DMC Units]]-SUD_UOS[[#This Row],[Prior Approved: DMC Units]],0)</f>
        <v>0</v>
      </c>
    </row>
    <row r="113" spans="1:20" ht="13" hidden="1">
      <c r="A113" s="603">
        <v>105</v>
      </c>
      <c r="B113" s="604"/>
      <c r="C113" s="604"/>
      <c r="D113" s="604"/>
      <c r="E113" s="605"/>
      <c r="F113" s="605"/>
      <c r="G113" s="606">
        <f>IFERROR(SUD_UOS[[#This Row],[Gross Cost $]]-SUD_UOS[[#This Row],[Other Revenues $]],0)</f>
        <v>0</v>
      </c>
      <c r="H113" s="607"/>
      <c r="I113" s="607"/>
      <c r="J113" s="608" t="str">
        <f>IFERROR(SUD_UOS[[#This Row],[Proposed: DMC Units]]/SUD_UOS[[#This Row],[Proposed: Total Units of Service]],"")</f>
        <v/>
      </c>
      <c r="K113" s="612"/>
      <c r="L113" s="606">
        <f>IFERROR(SUD_UOS[[#This Row],[Gross Cost $]]/SUD_UOS[[#This Row],[Proposed: Total Units of Service]],0)</f>
        <v>0</v>
      </c>
      <c r="M113" s="606">
        <f>IFERROR(SUD_UOS[[#This Row],[Net Cost $]]/SUD_UOS[[#This Row],[Proposed: Total Units of Service]],0)</f>
        <v>0</v>
      </c>
      <c r="N113" s="606">
        <f>IFERROR(MIN(SUD_UOS[[#This Row],[Interim Rate (Rate Cap) $]:[Net Cost per Unit $]])*SUD_UOS[[#This Row],[Proposed: DMC Units]],0)</f>
        <v>0</v>
      </c>
      <c r="O113" s="606">
        <f>IFERROR(MIN(SUD_UOS[[#This Row],[Interim Rate (Rate Cap) $]:[Net Cost per Unit $]])*(SUD_UOS[[#This Row],[Proposed: Total Units of Service]]-SUD_UOS[[#This Row],[Proposed: DMC Units]]),0)</f>
        <v>0</v>
      </c>
      <c r="P113" s="607"/>
      <c r="Q113" s="607"/>
      <c r="R113" s="608" t="str">
        <f>IFERROR(SUD_UOS[[#This Row],[Prior Approved: DMC Units]]/SUD_UOS[[#This Row],[Prior Approved: Total Units of Service]],"")</f>
        <v/>
      </c>
      <c r="S113" s="610">
        <f>IFERROR(SUD_UOS[[#This Row],[Proposed: Total Units of Service]]-SUD_UOS[[#This Row],[Prior Approved: Total Units of Service]],0)</f>
        <v>0</v>
      </c>
      <c r="T113" s="610">
        <f>IFERROR(SUD_UOS[[#This Row],[Proposed: DMC Units]]-SUD_UOS[[#This Row],[Prior Approved: DMC Units]],0)</f>
        <v>0</v>
      </c>
    </row>
    <row r="114" spans="1:20" ht="13" hidden="1">
      <c r="A114" s="603">
        <v>106</v>
      </c>
      <c r="B114" s="604"/>
      <c r="C114" s="604"/>
      <c r="D114" s="604"/>
      <c r="E114" s="605"/>
      <c r="F114" s="605"/>
      <c r="G114" s="606">
        <f>IFERROR(SUD_UOS[[#This Row],[Gross Cost $]]-SUD_UOS[[#This Row],[Other Revenues $]],0)</f>
        <v>0</v>
      </c>
      <c r="H114" s="607"/>
      <c r="I114" s="607"/>
      <c r="J114" s="608" t="str">
        <f>IFERROR(SUD_UOS[[#This Row],[Proposed: DMC Units]]/SUD_UOS[[#This Row],[Proposed: Total Units of Service]],"")</f>
        <v/>
      </c>
      <c r="K114" s="612"/>
      <c r="L114" s="606">
        <f>IFERROR(SUD_UOS[[#This Row],[Gross Cost $]]/SUD_UOS[[#This Row],[Proposed: Total Units of Service]],0)</f>
        <v>0</v>
      </c>
      <c r="M114" s="606">
        <f>IFERROR(SUD_UOS[[#This Row],[Net Cost $]]/SUD_UOS[[#This Row],[Proposed: Total Units of Service]],0)</f>
        <v>0</v>
      </c>
      <c r="N114" s="606">
        <f>IFERROR(MIN(SUD_UOS[[#This Row],[Interim Rate (Rate Cap) $]:[Net Cost per Unit $]])*SUD_UOS[[#This Row],[Proposed: DMC Units]],0)</f>
        <v>0</v>
      </c>
      <c r="O114" s="606">
        <f>IFERROR(MIN(SUD_UOS[[#This Row],[Interim Rate (Rate Cap) $]:[Net Cost per Unit $]])*(SUD_UOS[[#This Row],[Proposed: Total Units of Service]]-SUD_UOS[[#This Row],[Proposed: DMC Units]]),0)</f>
        <v>0</v>
      </c>
      <c r="P114" s="607"/>
      <c r="Q114" s="607"/>
      <c r="R114" s="608" t="str">
        <f>IFERROR(SUD_UOS[[#This Row],[Prior Approved: DMC Units]]/SUD_UOS[[#This Row],[Prior Approved: Total Units of Service]],"")</f>
        <v/>
      </c>
      <c r="S114" s="610">
        <f>IFERROR(SUD_UOS[[#This Row],[Proposed: Total Units of Service]]-SUD_UOS[[#This Row],[Prior Approved: Total Units of Service]],0)</f>
        <v>0</v>
      </c>
      <c r="T114" s="610">
        <f>IFERROR(SUD_UOS[[#This Row],[Proposed: DMC Units]]-SUD_UOS[[#This Row],[Prior Approved: DMC Units]],0)</f>
        <v>0</v>
      </c>
    </row>
    <row r="115" spans="1:20" ht="13" hidden="1">
      <c r="A115" s="603">
        <v>107</v>
      </c>
      <c r="B115" s="604"/>
      <c r="C115" s="604"/>
      <c r="D115" s="604"/>
      <c r="E115" s="605"/>
      <c r="F115" s="605"/>
      <c r="G115" s="606">
        <f>IFERROR(SUD_UOS[[#This Row],[Gross Cost $]]-SUD_UOS[[#This Row],[Other Revenues $]],0)</f>
        <v>0</v>
      </c>
      <c r="H115" s="607"/>
      <c r="I115" s="607"/>
      <c r="J115" s="608" t="str">
        <f>IFERROR(SUD_UOS[[#This Row],[Proposed: DMC Units]]/SUD_UOS[[#This Row],[Proposed: Total Units of Service]],"")</f>
        <v/>
      </c>
      <c r="K115" s="612"/>
      <c r="L115" s="606">
        <f>IFERROR(SUD_UOS[[#This Row],[Gross Cost $]]/SUD_UOS[[#This Row],[Proposed: Total Units of Service]],0)</f>
        <v>0</v>
      </c>
      <c r="M115" s="606">
        <f>IFERROR(SUD_UOS[[#This Row],[Net Cost $]]/SUD_UOS[[#This Row],[Proposed: Total Units of Service]],0)</f>
        <v>0</v>
      </c>
      <c r="N115" s="606">
        <f>IFERROR(MIN(SUD_UOS[[#This Row],[Interim Rate (Rate Cap) $]:[Net Cost per Unit $]])*SUD_UOS[[#This Row],[Proposed: DMC Units]],0)</f>
        <v>0</v>
      </c>
      <c r="O115" s="606">
        <f>IFERROR(MIN(SUD_UOS[[#This Row],[Interim Rate (Rate Cap) $]:[Net Cost per Unit $]])*(SUD_UOS[[#This Row],[Proposed: Total Units of Service]]-SUD_UOS[[#This Row],[Proposed: DMC Units]]),0)</f>
        <v>0</v>
      </c>
      <c r="P115" s="607"/>
      <c r="Q115" s="607"/>
      <c r="R115" s="608" t="str">
        <f>IFERROR(SUD_UOS[[#This Row],[Prior Approved: DMC Units]]/SUD_UOS[[#This Row],[Prior Approved: Total Units of Service]],"")</f>
        <v/>
      </c>
      <c r="S115" s="610">
        <f>IFERROR(SUD_UOS[[#This Row],[Proposed: Total Units of Service]]-SUD_UOS[[#This Row],[Prior Approved: Total Units of Service]],0)</f>
        <v>0</v>
      </c>
      <c r="T115" s="610">
        <f>IFERROR(SUD_UOS[[#This Row],[Proposed: DMC Units]]-SUD_UOS[[#This Row],[Prior Approved: DMC Units]],0)</f>
        <v>0</v>
      </c>
    </row>
    <row r="116" spans="1:20" ht="13" hidden="1">
      <c r="A116" s="603">
        <v>108</v>
      </c>
      <c r="B116" s="604"/>
      <c r="C116" s="604"/>
      <c r="D116" s="604"/>
      <c r="E116" s="605"/>
      <c r="F116" s="605"/>
      <c r="G116" s="606">
        <f>IFERROR(SUD_UOS[[#This Row],[Gross Cost $]]-SUD_UOS[[#This Row],[Other Revenues $]],0)</f>
        <v>0</v>
      </c>
      <c r="H116" s="607"/>
      <c r="I116" s="607"/>
      <c r="J116" s="608" t="str">
        <f>IFERROR(SUD_UOS[[#This Row],[Proposed: DMC Units]]/SUD_UOS[[#This Row],[Proposed: Total Units of Service]],"")</f>
        <v/>
      </c>
      <c r="K116" s="612"/>
      <c r="L116" s="606">
        <f>IFERROR(SUD_UOS[[#This Row],[Gross Cost $]]/SUD_UOS[[#This Row],[Proposed: Total Units of Service]],0)</f>
        <v>0</v>
      </c>
      <c r="M116" s="606">
        <f>IFERROR(SUD_UOS[[#This Row],[Net Cost $]]/SUD_UOS[[#This Row],[Proposed: Total Units of Service]],0)</f>
        <v>0</v>
      </c>
      <c r="N116" s="606">
        <f>IFERROR(MIN(SUD_UOS[[#This Row],[Interim Rate (Rate Cap) $]:[Net Cost per Unit $]])*SUD_UOS[[#This Row],[Proposed: DMC Units]],0)</f>
        <v>0</v>
      </c>
      <c r="O116" s="606">
        <f>IFERROR(MIN(SUD_UOS[[#This Row],[Interim Rate (Rate Cap) $]:[Net Cost per Unit $]])*(SUD_UOS[[#This Row],[Proposed: Total Units of Service]]-SUD_UOS[[#This Row],[Proposed: DMC Units]]),0)</f>
        <v>0</v>
      </c>
      <c r="P116" s="607"/>
      <c r="Q116" s="607"/>
      <c r="R116" s="608" t="str">
        <f>IFERROR(SUD_UOS[[#This Row],[Prior Approved: DMC Units]]/SUD_UOS[[#This Row],[Prior Approved: Total Units of Service]],"")</f>
        <v/>
      </c>
      <c r="S116" s="610">
        <f>IFERROR(SUD_UOS[[#This Row],[Proposed: Total Units of Service]]-SUD_UOS[[#This Row],[Prior Approved: Total Units of Service]],0)</f>
        <v>0</v>
      </c>
      <c r="T116" s="610">
        <f>IFERROR(SUD_UOS[[#This Row],[Proposed: DMC Units]]-SUD_UOS[[#This Row],[Prior Approved: DMC Units]],0)</f>
        <v>0</v>
      </c>
    </row>
    <row r="117" spans="1:20" ht="13" hidden="1">
      <c r="A117" s="603">
        <v>109</v>
      </c>
      <c r="B117" s="604"/>
      <c r="C117" s="604"/>
      <c r="D117" s="604"/>
      <c r="E117" s="605"/>
      <c r="F117" s="605"/>
      <c r="G117" s="606">
        <f>IFERROR(SUD_UOS[[#This Row],[Gross Cost $]]-SUD_UOS[[#This Row],[Other Revenues $]],0)</f>
        <v>0</v>
      </c>
      <c r="H117" s="607"/>
      <c r="I117" s="607"/>
      <c r="J117" s="608" t="str">
        <f>IFERROR(SUD_UOS[[#This Row],[Proposed: DMC Units]]/SUD_UOS[[#This Row],[Proposed: Total Units of Service]],"")</f>
        <v/>
      </c>
      <c r="K117" s="612"/>
      <c r="L117" s="606">
        <f>IFERROR(SUD_UOS[[#This Row],[Gross Cost $]]/SUD_UOS[[#This Row],[Proposed: Total Units of Service]],0)</f>
        <v>0</v>
      </c>
      <c r="M117" s="606">
        <f>IFERROR(SUD_UOS[[#This Row],[Net Cost $]]/SUD_UOS[[#This Row],[Proposed: Total Units of Service]],0)</f>
        <v>0</v>
      </c>
      <c r="N117" s="606">
        <f>IFERROR(MIN(SUD_UOS[[#This Row],[Interim Rate (Rate Cap) $]:[Net Cost per Unit $]])*SUD_UOS[[#This Row],[Proposed: DMC Units]],0)</f>
        <v>0</v>
      </c>
      <c r="O117" s="606">
        <f>IFERROR(MIN(SUD_UOS[[#This Row],[Interim Rate (Rate Cap) $]:[Net Cost per Unit $]])*(SUD_UOS[[#This Row],[Proposed: Total Units of Service]]-SUD_UOS[[#This Row],[Proposed: DMC Units]]),0)</f>
        <v>0</v>
      </c>
      <c r="P117" s="607"/>
      <c r="Q117" s="607"/>
      <c r="R117" s="608" t="str">
        <f>IFERROR(SUD_UOS[[#This Row],[Prior Approved: DMC Units]]/SUD_UOS[[#This Row],[Prior Approved: Total Units of Service]],"")</f>
        <v/>
      </c>
      <c r="S117" s="610">
        <f>IFERROR(SUD_UOS[[#This Row],[Proposed: Total Units of Service]]-SUD_UOS[[#This Row],[Prior Approved: Total Units of Service]],0)</f>
        <v>0</v>
      </c>
      <c r="T117" s="610">
        <f>IFERROR(SUD_UOS[[#This Row],[Proposed: DMC Units]]-SUD_UOS[[#This Row],[Prior Approved: DMC Units]],0)</f>
        <v>0</v>
      </c>
    </row>
    <row r="118" spans="1:20" ht="13" hidden="1">
      <c r="A118" s="603">
        <v>110</v>
      </c>
      <c r="B118" s="604"/>
      <c r="C118" s="604"/>
      <c r="D118" s="604"/>
      <c r="E118" s="605"/>
      <c r="F118" s="605"/>
      <c r="G118" s="606">
        <f>IFERROR(SUD_UOS[[#This Row],[Gross Cost $]]-SUD_UOS[[#This Row],[Other Revenues $]],0)</f>
        <v>0</v>
      </c>
      <c r="H118" s="607"/>
      <c r="I118" s="607"/>
      <c r="J118" s="608" t="str">
        <f>IFERROR(SUD_UOS[[#This Row],[Proposed: DMC Units]]/SUD_UOS[[#This Row],[Proposed: Total Units of Service]],"")</f>
        <v/>
      </c>
      <c r="K118" s="612"/>
      <c r="L118" s="606">
        <f>IFERROR(SUD_UOS[[#This Row],[Gross Cost $]]/SUD_UOS[[#This Row],[Proposed: Total Units of Service]],0)</f>
        <v>0</v>
      </c>
      <c r="M118" s="606">
        <f>IFERROR(SUD_UOS[[#This Row],[Net Cost $]]/SUD_UOS[[#This Row],[Proposed: Total Units of Service]],0)</f>
        <v>0</v>
      </c>
      <c r="N118" s="606">
        <f>IFERROR(MIN(SUD_UOS[[#This Row],[Interim Rate (Rate Cap) $]:[Net Cost per Unit $]])*SUD_UOS[[#This Row],[Proposed: DMC Units]],0)</f>
        <v>0</v>
      </c>
      <c r="O118" s="606">
        <f>IFERROR(MIN(SUD_UOS[[#This Row],[Interim Rate (Rate Cap) $]:[Net Cost per Unit $]])*(SUD_UOS[[#This Row],[Proposed: Total Units of Service]]-SUD_UOS[[#This Row],[Proposed: DMC Units]]),0)</f>
        <v>0</v>
      </c>
      <c r="P118" s="607"/>
      <c r="Q118" s="607"/>
      <c r="R118" s="608" t="str">
        <f>IFERROR(SUD_UOS[[#This Row],[Prior Approved: DMC Units]]/SUD_UOS[[#This Row],[Prior Approved: Total Units of Service]],"")</f>
        <v/>
      </c>
      <c r="S118" s="610">
        <f>IFERROR(SUD_UOS[[#This Row],[Proposed: Total Units of Service]]-SUD_UOS[[#This Row],[Prior Approved: Total Units of Service]],0)</f>
        <v>0</v>
      </c>
      <c r="T118" s="610">
        <f>IFERROR(SUD_UOS[[#This Row],[Proposed: DMC Units]]-SUD_UOS[[#This Row],[Prior Approved: DMC Units]],0)</f>
        <v>0</v>
      </c>
    </row>
    <row r="119" spans="1:20" ht="13" hidden="1">
      <c r="A119" s="603">
        <v>111</v>
      </c>
      <c r="B119" s="604"/>
      <c r="C119" s="604"/>
      <c r="D119" s="604"/>
      <c r="E119" s="605"/>
      <c r="F119" s="605"/>
      <c r="G119" s="606">
        <f>IFERROR(SUD_UOS[[#This Row],[Gross Cost $]]-SUD_UOS[[#This Row],[Other Revenues $]],0)</f>
        <v>0</v>
      </c>
      <c r="H119" s="607"/>
      <c r="I119" s="607"/>
      <c r="J119" s="608" t="str">
        <f>IFERROR(SUD_UOS[[#This Row],[Proposed: DMC Units]]/SUD_UOS[[#This Row],[Proposed: Total Units of Service]],"")</f>
        <v/>
      </c>
      <c r="K119" s="612"/>
      <c r="L119" s="606">
        <f>IFERROR(SUD_UOS[[#This Row],[Gross Cost $]]/SUD_UOS[[#This Row],[Proposed: Total Units of Service]],0)</f>
        <v>0</v>
      </c>
      <c r="M119" s="606">
        <f>IFERROR(SUD_UOS[[#This Row],[Net Cost $]]/SUD_UOS[[#This Row],[Proposed: Total Units of Service]],0)</f>
        <v>0</v>
      </c>
      <c r="N119" s="606">
        <f>IFERROR(MIN(SUD_UOS[[#This Row],[Interim Rate (Rate Cap) $]:[Net Cost per Unit $]])*SUD_UOS[[#This Row],[Proposed: DMC Units]],0)</f>
        <v>0</v>
      </c>
      <c r="O119" s="606">
        <f>IFERROR(MIN(SUD_UOS[[#This Row],[Interim Rate (Rate Cap) $]:[Net Cost per Unit $]])*(SUD_UOS[[#This Row],[Proposed: Total Units of Service]]-SUD_UOS[[#This Row],[Proposed: DMC Units]]),0)</f>
        <v>0</v>
      </c>
      <c r="P119" s="607"/>
      <c r="Q119" s="607"/>
      <c r="R119" s="608" t="str">
        <f>IFERROR(SUD_UOS[[#This Row],[Prior Approved: DMC Units]]/SUD_UOS[[#This Row],[Prior Approved: Total Units of Service]],"")</f>
        <v/>
      </c>
      <c r="S119" s="610">
        <f>IFERROR(SUD_UOS[[#This Row],[Proposed: Total Units of Service]]-SUD_UOS[[#This Row],[Prior Approved: Total Units of Service]],0)</f>
        <v>0</v>
      </c>
      <c r="T119" s="610">
        <f>IFERROR(SUD_UOS[[#This Row],[Proposed: DMC Units]]-SUD_UOS[[#This Row],[Prior Approved: DMC Units]],0)</f>
        <v>0</v>
      </c>
    </row>
    <row r="120" spans="1:20" ht="13" hidden="1">
      <c r="A120" s="603">
        <v>112</v>
      </c>
      <c r="B120" s="604"/>
      <c r="C120" s="604"/>
      <c r="D120" s="604"/>
      <c r="E120" s="605"/>
      <c r="F120" s="605"/>
      <c r="G120" s="606">
        <f>IFERROR(SUD_UOS[[#This Row],[Gross Cost $]]-SUD_UOS[[#This Row],[Other Revenues $]],0)</f>
        <v>0</v>
      </c>
      <c r="H120" s="607"/>
      <c r="I120" s="607"/>
      <c r="J120" s="608" t="str">
        <f>IFERROR(SUD_UOS[[#This Row],[Proposed: DMC Units]]/SUD_UOS[[#This Row],[Proposed: Total Units of Service]],"")</f>
        <v/>
      </c>
      <c r="K120" s="612"/>
      <c r="L120" s="606">
        <f>IFERROR(SUD_UOS[[#This Row],[Gross Cost $]]/SUD_UOS[[#This Row],[Proposed: Total Units of Service]],0)</f>
        <v>0</v>
      </c>
      <c r="M120" s="606">
        <f>IFERROR(SUD_UOS[[#This Row],[Net Cost $]]/SUD_UOS[[#This Row],[Proposed: Total Units of Service]],0)</f>
        <v>0</v>
      </c>
      <c r="N120" s="606">
        <f>IFERROR(MIN(SUD_UOS[[#This Row],[Interim Rate (Rate Cap) $]:[Net Cost per Unit $]])*SUD_UOS[[#This Row],[Proposed: DMC Units]],0)</f>
        <v>0</v>
      </c>
      <c r="O120" s="606">
        <f>IFERROR(MIN(SUD_UOS[[#This Row],[Interim Rate (Rate Cap) $]:[Net Cost per Unit $]])*(SUD_UOS[[#This Row],[Proposed: Total Units of Service]]-SUD_UOS[[#This Row],[Proposed: DMC Units]]),0)</f>
        <v>0</v>
      </c>
      <c r="P120" s="607"/>
      <c r="Q120" s="607"/>
      <c r="R120" s="608" t="str">
        <f>IFERROR(SUD_UOS[[#This Row],[Prior Approved: DMC Units]]/SUD_UOS[[#This Row],[Prior Approved: Total Units of Service]],"")</f>
        <v/>
      </c>
      <c r="S120" s="610">
        <f>IFERROR(SUD_UOS[[#This Row],[Proposed: Total Units of Service]]-SUD_UOS[[#This Row],[Prior Approved: Total Units of Service]],0)</f>
        <v>0</v>
      </c>
      <c r="T120" s="610">
        <f>IFERROR(SUD_UOS[[#This Row],[Proposed: DMC Units]]-SUD_UOS[[#This Row],[Prior Approved: DMC Units]],0)</f>
        <v>0</v>
      </c>
    </row>
    <row r="121" spans="1:20" ht="13" hidden="1">
      <c r="A121" s="603">
        <v>113</v>
      </c>
      <c r="B121" s="604"/>
      <c r="C121" s="604"/>
      <c r="D121" s="604"/>
      <c r="E121" s="605"/>
      <c r="F121" s="605"/>
      <c r="G121" s="606">
        <f>IFERROR(SUD_UOS[[#This Row],[Gross Cost $]]-SUD_UOS[[#This Row],[Other Revenues $]],0)</f>
        <v>0</v>
      </c>
      <c r="H121" s="607"/>
      <c r="I121" s="607"/>
      <c r="J121" s="608" t="str">
        <f>IFERROR(SUD_UOS[[#This Row],[Proposed: DMC Units]]/SUD_UOS[[#This Row],[Proposed: Total Units of Service]],"")</f>
        <v/>
      </c>
      <c r="K121" s="612"/>
      <c r="L121" s="606">
        <f>IFERROR(SUD_UOS[[#This Row],[Gross Cost $]]/SUD_UOS[[#This Row],[Proposed: Total Units of Service]],0)</f>
        <v>0</v>
      </c>
      <c r="M121" s="606">
        <f>IFERROR(SUD_UOS[[#This Row],[Net Cost $]]/SUD_UOS[[#This Row],[Proposed: Total Units of Service]],0)</f>
        <v>0</v>
      </c>
      <c r="N121" s="606">
        <f>IFERROR(MIN(SUD_UOS[[#This Row],[Interim Rate (Rate Cap) $]:[Net Cost per Unit $]])*SUD_UOS[[#This Row],[Proposed: DMC Units]],0)</f>
        <v>0</v>
      </c>
      <c r="O121" s="606">
        <f>IFERROR(MIN(SUD_UOS[[#This Row],[Interim Rate (Rate Cap) $]:[Net Cost per Unit $]])*(SUD_UOS[[#This Row],[Proposed: Total Units of Service]]-SUD_UOS[[#This Row],[Proposed: DMC Units]]),0)</f>
        <v>0</v>
      </c>
      <c r="P121" s="607"/>
      <c r="Q121" s="607"/>
      <c r="R121" s="608" t="str">
        <f>IFERROR(SUD_UOS[[#This Row],[Prior Approved: DMC Units]]/SUD_UOS[[#This Row],[Prior Approved: Total Units of Service]],"")</f>
        <v/>
      </c>
      <c r="S121" s="610">
        <f>IFERROR(SUD_UOS[[#This Row],[Proposed: Total Units of Service]]-SUD_UOS[[#This Row],[Prior Approved: Total Units of Service]],0)</f>
        <v>0</v>
      </c>
      <c r="T121" s="610">
        <f>IFERROR(SUD_UOS[[#This Row],[Proposed: DMC Units]]-SUD_UOS[[#This Row],[Prior Approved: DMC Units]],0)</f>
        <v>0</v>
      </c>
    </row>
    <row r="122" spans="1:20" ht="13" hidden="1">
      <c r="A122" s="603">
        <v>114</v>
      </c>
      <c r="B122" s="604"/>
      <c r="C122" s="604"/>
      <c r="D122" s="604"/>
      <c r="E122" s="605"/>
      <c r="F122" s="605"/>
      <c r="G122" s="606">
        <f>IFERROR(SUD_UOS[[#This Row],[Gross Cost $]]-SUD_UOS[[#This Row],[Other Revenues $]],0)</f>
        <v>0</v>
      </c>
      <c r="H122" s="607"/>
      <c r="I122" s="607"/>
      <c r="J122" s="608" t="str">
        <f>IFERROR(SUD_UOS[[#This Row],[Proposed: DMC Units]]/SUD_UOS[[#This Row],[Proposed: Total Units of Service]],"")</f>
        <v/>
      </c>
      <c r="K122" s="612"/>
      <c r="L122" s="606">
        <f>IFERROR(SUD_UOS[[#This Row],[Gross Cost $]]/SUD_UOS[[#This Row],[Proposed: Total Units of Service]],0)</f>
        <v>0</v>
      </c>
      <c r="M122" s="606">
        <f>IFERROR(SUD_UOS[[#This Row],[Net Cost $]]/SUD_UOS[[#This Row],[Proposed: Total Units of Service]],0)</f>
        <v>0</v>
      </c>
      <c r="N122" s="606">
        <f>IFERROR(MIN(SUD_UOS[[#This Row],[Interim Rate (Rate Cap) $]:[Net Cost per Unit $]])*SUD_UOS[[#This Row],[Proposed: DMC Units]],0)</f>
        <v>0</v>
      </c>
      <c r="O122" s="606">
        <f>IFERROR(MIN(SUD_UOS[[#This Row],[Interim Rate (Rate Cap) $]:[Net Cost per Unit $]])*(SUD_UOS[[#This Row],[Proposed: Total Units of Service]]-SUD_UOS[[#This Row],[Proposed: DMC Units]]),0)</f>
        <v>0</v>
      </c>
      <c r="P122" s="607"/>
      <c r="Q122" s="607"/>
      <c r="R122" s="608" t="str">
        <f>IFERROR(SUD_UOS[[#This Row],[Prior Approved: DMC Units]]/SUD_UOS[[#This Row],[Prior Approved: Total Units of Service]],"")</f>
        <v/>
      </c>
      <c r="S122" s="610">
        <f>IFERROR(SUD_UOS[[#This Row],[Proposed: Total Units of Service]]-SUD_UOS[[#This Row],[Prior Approved: Total Units of Service]],0)</f>
        <v>0</v>
      </c>
      <c r="T122" s="610">
        <f>IFERROR(SUD_UOS[[#This Row],[Proposed: DMC Units]]-SUD_UOS[[#This Row],[Prior Approved: DMC Units]],0)</f>
        <v>0</v>
      </c>
    </row>
    <row r="123" spans="1:20" ht="13" hidden="1">
      <c r="A123" s="603">
        <v>115</v>
      </c>
      <c r="B123" s="604"/>
      <c r="C123" s="604"/>
      <c r="D123" s="604"/>
      <c r="E123" s="605"/>
      <c r="F123" s="605"/>
      <c r="G123" s="606">
        <f>IFERROR(SUD_UOS[[#This Row],[Gross Cost $]]-SUD_UOS[[#This Row],[Other Revenues $]],0)</f>
        <v>0</v>
      </c>
      <c r="H123" s="607"/>
      <c r="I123" s="607"/>
      <c r="J123" s="608" t="str">
        <f>IFERROR(SUD_UOS[[#This Row],[Proposed: DMC Units]]/SUD_UOS[[#This Row],[Proposed: Total Units of Service]],"")</f>
        <v/>
      </c>
      <c r="K123" s="612"/>
      <c r="L123" s="606">
        <f>IFERROR(SUD_UOS[[#This Row],[Gross Cost $]]/SUD_UOS[[#This Row],[Proposed: Total Units of Service]],0)</f>
        <v>0</v>
      </c>
      <c r="M123" s="606">
        <f>IFERROR(SUD_UOS[[#This Row],[Net Cost $]]/SUD_UOS[[#This Row],[Proposed: Total Units of Service]],0)</f>
        <v>0</v>
      </c>
      <c r="N123" s="606">
        <f>IFERROR(MIN(SUD_UOS[[#This Row],[Interim Rate (Rate Cap) $]:[Net Cost per Unit $]])*SUD_UOS[[#This Row],[Proposed: DMC Units]],0)</f>
        <v>0</v>
      </c>
      <c r="O123" s="606">
        <f>IFERROR(MIN(SUD_UOS[[#This Row],[Interim Rate (Rate Cap) $]:[Net Cost per Unit $]])*(SUD_UOS[[#This Row],[Proposed: Total Units of Service]]-SUD_UOS[[#This Row],[Proposed: DMC Units]]),0)</f>
        <v>0</v>
      </c>
      <c r="P123" s="607"/>
      <c r="Q123" s="607"/>
      <c r="R123" s="608" t="str">
        <f>IFERROR(SUD_UOS[[#This Row],[Prior Approved: DMC Units]]/SUD_UOS[[#This Row],[Prior Approved: Total Units of Service]],"")</f>
        <v/>
      </c>
      <c r="S123" s="610">
        <f>IFERROR(SUD_UOS[[#This Row],[Proposed: Total Units of Service]]-SUD_UOS[[#This Row],[Prior Approved: Total Units of Service]],0)</f>
        <v>0</v>
      </c>
      <c r="T123" s="610">
        <f>IFERROR(SUD_UOS[[#This Row],[Proposed: DMC Units]]-SUD_UOS[[#This Row],[Prior Approved: DMC Units]],0)</f>
        <v>0</v>
      </c>
    </row>
    <row r="124" spans="1:20" ht="13" hidden="1">
      <c r="A124" s="603">
        <v>116</v>
      </c>
      <c r="B124" s="604"/>
      <c r="C124" s="604"/>
      <c r="D124" s="604"/>
      <c r="E124" s="605"/>
      <c r="F124" s="605"/>
      <c r="G124" s="606">
        <f>IFERROR(SUD_UOS[[#This Row],[Gross Cost $]]-SUD_UOS[[#This Row],[Other Revenues $]],0)</f>
        <v>0</v>
      </c>
      <c r="H124" s="607"/>
      <c r="I124" s="607"/>
      <c r="J124" s="608" t="str">
        <f>IFERROR(SUD_UOS[[#This Row],[Proposed: DMC Units]]/SUD_UOS[[#This Row],[Proposed: Total Units of Service]],"")</f>
        <v/>
      </c>
      <c r="K124" s="612"/>
      <c r="L124" s="606">
        <f>IFERROR(SUD_UOS[[#This Row],[Gross Cost $]]/SUD_UOS[[#This Row],[Proposed: Total Units of Service]],0)</f>
        <v>0</v>
      </c>
      <c r="M124" s="606">
        <f>IFERROR(SUD_UOS[[#This Row],[Net Cost $]]/SUD_UOS[[#This Row],[Proposed: Total Units of Service]],0)</f>
        <v>0</v>
      </c>
      <c r="N124" s="606">
        <f>IFERROR(MIN(SUD_UOS[[#This Row],[Interim Rate (Rate Cap) $]:[Net Cost per Unit $]])*SUD_UOS[[#This Row],[Proposed: DMC Units]],0)</f>
        <v>0</v>
      </c>
      <c r="O124" s="606">
        <f>IFERROR(MIN(SUD_UOS[[#This Row],[Interim Rate (Rate Cap) $]:[Net Cost per Unit $]])*(SUD_UOS[[#This Row],[Proposed: Total Units of Service]]-SUD_UOS[[#This Row],[Proposed: DMC Units]]),0)</f>
        <v>0</v>
      </c>
      <c r="P124" s="607"/>
      <c r="Q124" s="607"/>
      <c r="R124" s="608" t="str">
        <f>IFERROR(SUD_UOS[[#This Row],[Prior Approved: DMC Units]]/SUD_UOS[[#This Row],[Prior Approved: Total Units of Service]],"")</f>
        <v/>
      </c>
      <c r="S124" s="610">
        <f>IFERROR(SUD_UOS[[#This Row],[Proposed: Total Units of Service]]-SUD_UOS[[#This Row],[Prior Approved: Total Units of Service]],0)</f>
        <v>0</v>
      </c>
      <c r="T124" s="610">
        <f>IFERROR(SUD_UOS[[#This Row],[Proposed: DMC Units]]-SUD_UOS[[#This Row],[Prior Approved: DMC Units]],0)</f>
        <v>0</v>
      </c>
    </row>
    <row r="125" spans="1:20" ht="13" hidden="1">
      <c r="A125" s="603">
        <v>117</v>
      </c>
      <c r="B125" s="604"/>
      <c r="C125" s="604"/>
      <c r="D125" s="604"/>
      <c r="E125" s="605"/>
      <c r="F125" s="605"/>
      <c r="G125" s="606">
        <f>IFERROR(SUD_UOS[[#This Row],[Gross Cost $]]-SUD_UOS[[#This Row],[Other Revenues $]],0)</f>
        <v>0</v>
      </c>
      <c r="H125" s="607"/>
      <c r="I125" s="607"/>
      <c r="J125" s="608" t="str">
        <f>IFERROR(SUD_UOS[[#This Row],[Proposed: DMC Units]]/SUD_UOS[[#This Row],[Proposed: Total Units of Service]],"")</f>
        <v/>
      </c>
      <c r="K125" s="612"/>
      <c r="L125" s="606">
        <f>IFERROR(SUD_UOS[[#This Row],[Gross Cost $]]/SUD_UOS[[#This Row],[Proposed: Total Units of Service]],0)</f>
        <v>0</v>
      </c>
      <c r="M125" s="606">
        <f>IFERROR(SUD_UOS[[#This Row],[Net Cost $]]/SUD_UOS[[#This Row],[Proposed: Total Units of Service]],0)</f>
        <v>0</v>
      </c>
      <c r="N125" s="606">
        <f>IFERROR(MIN(SUD_UOS[[#This Row],[Interim Rate (Rate Cap) $]:[Net Cost per Unit $]])*SUD_UOS[[#This Row],[Proposed: DMC Units]],0)</f>
        <v>0</v>
      </c>
      <c r="O125" s="606">
        <f>IFERROR(MIN(SUD_UOS[[#This Row],[Interim Rate (Rate Cap) $]:[Net Cost per Unit $]])*(SUD_UOS[[#This Row],[Proposed: Total Units of Service]]-SUD_UOS[[#This Row],[Proposed: DMC Units]]),0)</f>
        <v>0</v>
      </c>
      <c r="P125" s="607"/>
      <c r="Q125" s="607"/>
      <c r="R125" s="608" t="str">
        <f>IFERROR(SUD_UOS[[#This Row],[Prior Approved: DMC Units]]/SUD_UOS[[#This Row],[Prior Approved: Total Units of Service]],"")</f>
        <v/>
      </c>
      <c r="S125" s="610">
        <f>IFERROR(SUD_UOS[[#This Row],[Proposed: Total Units of Service]]-SUD_UOS[[#This Row],[Prior Approved: Total Units of Service]],0)</f>
        <v>0</v>
      </c>
      <c r="T125" s="610">
        <f>IFERROR(SUD_UOS[[#This Row],[Proposed: DMC Units]]-SUD_UOS[[#This Row],[Prior Approved: DMC Units]],0)</f>
        <v>0</v>
      </c>
    </row>
    <row r="126" spans="1:20" ht="13" hidden="1">
      <c r="A126" s="603">
        <v>118</v>
      </c>
      <c r="B126" s="604"/>
      <c r="C126" s="604"/>
      <c r="D126" s="604"/>
      <c r="E126" s="605"/>
      <c r="F126" s="605"/>
      <c r="G126" s="606">
        <f>IFERROR(SUD_UOS[[#This Row],[Gross Cost $]]-SUD_UOS[[#This Row],[Other Revenues $]],0)</f>
        <v>0</v>
      </c>
      <c r="H126" s="607"/>
      <c r="I126" s="607"/>
      <c r="J126" s="608" t="str">
        <f>IFERROR(SUD_UOS[[#This Row],[Proposed: DMC Units]]/SUD_UOS[[#This Row],[Proposed: Total Units of Service]],"")</f>
        <v/>
      </c>
      <c r="K126" s="612"/>
      <c r="L126" s="606">
        <f>IFERROR(SUD_UOS[[#This Row],[Gross Cost $]]/SUD_UOS[[#This Row],[Proposed: Total Units of Service]],0)</f>
        <v>0</v>
      </c>
      <c r="M126" s="606">
        <f>IFERROR(SUD_UOS[[#This Row],[Net Cost $]]/SUD_UOS[[#This Row],[Proposed: Total Units of Service]],0)</f>
        <v>0</v>
      </c>
      <c r="N126" s="606">
        <f>IFERROR(MIN(SUD_UOS[[#This Row],[Interim Rate (Rate Cap) $]:[Net Cost per Unit $]])*SUD_UOS[[#This Row],[Proposed: DMC Units]],0)</f>
        <v>0</v>
      </c>
      <c r="O126" s="606">
        <f>IFERROR(MIN(SUD_UOS[[#This Row],[Interim Rate (Rate Cap) $]:[Net Cost per Unit $]])*(SUD_UOS[[#This Row],[Proposed: Total Units of Service]]-SUD_UOS[[#This Row],[Proposed: DMC Units]]),0)</f>
        <v>0</v>
      </c>
      <c r="P126" s="607"/>
      <c r="Q126" s="607"/>
      <c r="R126" s="608" t="str">
        <f>IFERROR(SUD_UOS[[#This Row],[Prior Approved: DMC Units]]/SUD_UOS[[#This Row],[Prior Approved: Total Units of Service]],"")</f>
        <v/>
      </c>
      <c r="S126" s="610">
        <f>IFERROR(SUD_UOS[[#This Row],[Proposed: Total Units of Service]]-SUD_UOS[[#This Row],[Prior Approved: Total Units of Service]],0)</f>
        <v>0</v>
      </c>
      <c r="T126" s="610">
        <f>IFERROR(SUD_UOS[[#This Row],[Proposed: DMC Units]]-SUD_UOS[[#This Row],[Prior Approved: DMC Units]],0)</f>
        <v>0</v>
      </c>
    </row>
    <row r="127" spans="1:20" ht="13" hidden="1">
      <c r="A127" s="603">
        <v>119</v>
      </c>
      <c r="B127" s="604"/>
      <c r="C127" s="604"/>
      <c r="D127" s="604"/>
      <c r="E127" s="605"/>
      <c r="F127" s="605"/>
      <c r="G127" s="606">
        <f>IFERROR(SUD_UOS[[#This Row],[Gross Cost $]]-SUD_UOS[[#This Row],[Other Revenues $]],0)</f>
        <v>0</v>
      </c>
      <c r="H127" s="607"/>
      <c r="I127" s="607"/>
      <c r="J127" s="608" t="str">
        <f>IFERROR(SUD_UOS[[#This Row],[Proposed: DMC Units]]/SUD_UOS[[#This Row],[Proposed: Total Units of Service]],"")</f>
        <v/>
      </c>
      <c r="K127" s="612"/>
      <c r="L127" s="606">
        <f>IFERROR(SUD_UOS[[#This Row],[Gross Cost $]]/SUD_UOS[[#This Row],[Proposed: Total Units of Service]],0)</f>
        <v>0</v>
      </c>
      <c r="M127" s="606">
        <f>IFERROR(SUD_UOS[[#This Row],[Net Cost $]]/SUD_UOS[[#This Row],[Proposed: Total Units of Service]],0)</f>
        <v>0</v>
      </c>
      <c r="N127" s="606">
        <f>IFERROR(MIN(SUD_UOS[[#This Row],[Interim Rate (Rate Cap) $]:[Net Cost per Unit $]])*SUD_UOS[[#This Row],[Proposed: DMC Units]],0)</f>
        <v>0</v>
      </c>
      <c r="O127" s="606">
        <f>IFERROR(MIN(SUD_UOS[[#This Row],[Interim Rate (Rate Cap) $]:[Net Cost per Unit $]])*(SUD_UOS[[#This Row],[Proposed: Total Units of Service]]-SUD_UOS[[#This Row],[Proposed: DMC Units]]),0)</f>
        <v>0</v>
      </c>
      <c r="P127" s="607"/>
      <c r="Q127" s="607"/>
      <c r="R127" s="608" t="str">
        <f>IFERROR(SUD_UOS[[#This Row],[Prior Approved: DMC Units]]/SUD_UOS[[#This Row],[Prior Approved: Total Units of Service]],"")</f>
        <v/>
      </c>
      <c r="S127" s="610">
        <f>IFERROR(SUD_UOS[[#This Row],[Proposed: Total Units of Service]]-SUD_UOS[[#This Row],[Prior Approved: Total Units of Service]],0)</f>
        <v>0</v>
      </c>
      <c r="T127" s="610">
        <f>IFERROR(SUD_UOS[[#This Row],[Proposed: DMC Units]]-SUD_UOS[[#This Row],[Prior Approved: DMC Units]],0)</f>
        <v>0</v>
      </c>
    </row>
    <row r="128" spans="1:20" ht="13" hidden="1">
      <c r="A128" s="603">
        <v>120</v>
      </c>
      <c r="B128" s="604"/>
      <c r="C128" s="604"/>
      <c r="D128" s="604"/>
      <c r="E128" s="605"/>
      <c r="F128" s="605"/>
      <c r="G128" s="606">
        <f>IFERROR(SUD_UOS[[#This Row],[Gross Cost $]]-SUD_UOS[[#This Row],[Other Revenues $]],0)</f>
        <v>0</v>
      </c>
      <c r="H128" s="607"/>
      <c r="I128" s="607"/>
      <c r="J128" s="608" t="str">
        <f>IFERROR(SUD_UOS[[#This Row],[Proposed: DMC Units]]/SUD_UOS[[#This Row],[Proposed: Total Units of Service]],"")</f>
        <v/>
      </c>
      <c r="K128" s="612"/>
      <c r="L128" s="606">
        <f>IFERROR(SUD_UOS[[#This Row],[Gross Cost $]]/SUD_UOS[[#This Row],[Proposed: Total Units of Service]],0)</f>
        <v>0</v>
      </c>
      <c r="M128" s="606">
        <f>IFERROR(SUD_UOS[[#This Row],[Net Cost $]]/SUD_UOS[[#This Row],[Proposed: Total Units of Service]],0)</f>
        <v>0</v>
      </c>
      <c r="N128" s="606">
        <f>IFERROR(MIN(SUD_UOS[[#This Row],[Interim Rate (Rate Cap) $]:[Net Cost per Unit $]])*SUD_UOS[[#This Row],[Proposed: DMC Units]],0)</f>
        <v>0</v>
      </c>
      <c r="O128" s="606">
        <f>IFERROR(MIN(SUD_UOS[[#This Row],[Interim Rate (Rate Cap) $]:[Net Cost per Unit $]])*(SUD_UOS[[#This Row],[Proposed: Total Units of Service]]-SUD_UOS[[#This Row],[Proposed: DMC Units]]),0)</f>
        <v>0</v>
      </c>
      <c r="P128" s="607"/>
      <c r="Q128" s="607"/>
      <c r="R128" s="608" t="str">
        <f>IFERROR(SUD_UOS[[#This Row],[Prior Approved: DMC Units]]/SUD_UOS[[#This Row],[Prior Approved: Total Units of Service]],"")</f>
        <v/>
      </c>
      <c r="S128" s="610">
        <f>IFERROR(SUD_UOS[[#This Row],[Proposed: Total Units of Service]]-SUD_UOS[[#This Row],[Prior Approved: Total Units of Service]],0)</f>
        <v>0</v>
      </c>
      <c r="T128" s="610">
        <f>IFERROR(SUD_UOS[[#This Row],[Proposed: DMC Units]]-SUD_UOS[[#This Row],[Prior Approved: DMC Units]],0)</f>
        <v>0</v>
      </c>
    </row>
    <row r="129" spans="1:20" ht="13" hidden="1">
      <c r="A129" s="603">
        <v>121</v>
      </c>
      <c r="B129" s="604"/>
      <c r="C129" s="604"/>
      <c r="D129" s="604"/>
      <c r="E129" s="605"/>
      <c r="F129" s="605"/>
      <c r="G129" s="606">
        <f>IFERROR(SUD_UOS[[#This Row],[Gross Cost $]]-SUD_UOS[[#This Row],[Other Revenues $]],0)</f>
        <v>0</v>
      </c>
      <c r="H129" s="607"/>
      <c r="I129" s="607"/>
      <c r="J129" s="608" t="str">
        <f>IFERROR(SUD_UOS[[#This Row],[Proposed: DMC Units]]/SUD_UOS[[#This Row],[Proposed: Total Units of Service]],"")</f>
        <v/>
      </c>
      <c r="K129" s="612"/>
      <c r="L129" s="606">
        <f>IFERROR(SUD_UOS[[#This Row],[Gross Cost $]]/SUD_UOS[[#This Row],[Proposed: Total Units of Service]],0)</f>
        <v>0</v>
      </c>
      <c r="M129" s="606">
        <f>IFERROR(SUD_UOS[[#This Row],[Net Cost $]]/SUD_UOS[[#This Row],[Proposed: Total Units of Service]],0)</f>
        <v>0</v>
      </c>
      <c r="N129" s="606">
        <f>IFERROR(MIN(SUD_UOS[[#This Row],[Interim Rate (Rate Cap) $]:[Net Cost per Unit $]])*SUD_UOS[[#This Row],[Proposed: DMC Units]],0)</f>
        <v>0</v>
      </c>
      <c r="O129" s="606">
        <f>IFERROR(MIN(SUD_UOS[[#This Row],[Interim Rate (Rate Cap) $]:[Net Cost per Unit $]])*(SUD_UOS[[#This Row],[Proposed: Total Units of Service]]-SUD_UOS[[#This Row],[Proposed: DMC Units]]),0)</f>
        <v>0</v>
      </c>
      <c r="P129" s="607"/>
      <c r="Q129" s="607"/>
      <c r="R129" s="608" t="str">
        <f>IFERROR(SUD_UOS[[#This Row],[Prior Approved: DMC Units]]/SUD_UOS[[#This Row],[Prior Approved: Total Units of Service]],"")</f>
        <v/>
      </c>
      <c r="S129" s="610">
        <f>IFERROR(SUD_UOS[[#This Row],[Proposed: Total Units of Service]]-SUD_UOS[[#This Row],[Prior Approved: Total Units of Service]],0)</f>
        <v>0</v>
      </c>
      <c r="T129" s="610">
        <f>IFERROR(SUD_UOS[[#This Row],[Proposed: DMC Units]]-SUD_UOS[[#This Row],[Prior Approved: DMC Units]],0)</f>
        <v>0</v>
      </c>
    </row>
    <row r="130" spans="1:20" ht="13" hidden="1">
      <c r="A130" s="603">
        <v>122</v>
      </c>
      <c r="B130" s="604"/>
      <c r="C130" s="604"/>
      <c r="D130" s="604"/>
      <c r="E130" s="605"/>
      <c r="F130" s="605"/>
      <c r="G130" s="606">
        <f>IFERROR(SUD_UOS[[#This Row],[Gross Cost $]]-SUD_UOS[[#This Row],[Other Revenues $]],0)</f>
        <v>0</v>
      </c>
      <c r="H130" s="607"/>
      <c r="I130" s="607"/>
      <c r="J130" s="608" t="str">
        <f>IFERROR(SUD_UOS[[#This Row],[Proposed: DMC Units]]/SUD_UOS[[#This Row],[Proposed: Total Units of Service]],"")</f>
        <v/>
      </c>
      <c r="K130" s="612"/>
      <c r="L130" s="606">
        <f>IFERROR(SUD_UOS[[#This Row],[Gross Cost $]]/SUD_UOS[[#This Row],[Proposed: Total Units of Service]],0)</f>
        <v>0</v>
      </c>
      <c r="M130" s="606">
        <f>IFERROR(SUD_UOS[[#This Row],[Net Cost $]]/SUD_UOS[[#This Row],[Proposed: Total Units of Service]],0)</f>
        <v>0</v>
      </c>
      <c r="N130" s="606">
        <f>IFERROR(MIN(SUD_UOS[[#This Row],[Interim Rate (Rate Cap) $]:[Net Cost per Unit $]])*SUD_UOS[[#This Row],[Proposed: DMC Units]],0)</f>
        <v>0</v>
      </c>
      <c r="O130" s="606">
        <f>IFERROR(MIN(SUD_UOS[[#This Row],[Interim Rate (Rate Cap) $]:[Net Cost per Unit $]])*(SUD_UOS[[#This Row],[Proposed: Total Units of Service]]-SUD_UOS[[#This Row],[Proposed: DMC Units]]),0)</f>
        <v>0</v>
      </c>
      <c r="P130" s="607"/>
      <c r="Q130" s="607"/>
      <c r="R130" s="608" t="str">
        <f>IFERROR(SUD_UOS[[#This Row],[Prior Approved: DMC Units]]/SUD_UOS[[#This Row],[Prior Approved: Total Units of Service]],"")</f>
        <v/>
      </c>
      <c r="S130" s="610">
        <f>IFERROR(SUD_UOS[[#This Row],[Proposed: Total Units of Service]]-SUD_UOS[[#This Row],[Prior Approved: Total Units of Service]],0)</f>
        <v>0</v>
      </c>
      <c r="T130" s="610">
        <f>IFERROR(SUD_UOS[[#This Row],[Proposed: DMC Units]]-SUD_UOS[[#This Row],[Prior Approved: DMC Units]],0)</f>
        <v>0</v>
      </c>
    </row>
    <row r="131" spans="1:20" ht="13" hidden="1">
      <c r="A131" s="603">
        <v>123</v>
      </c>
      <c r="B131" s="604"/>
      <c r="C131" s="604"/>
      <c r="D131" s="604"/>
      <c r="E131" s="605"/>
      <c r="F131" s="605"/>
      <c r="G131" s="606">
        <f>IFERROR(SUD_UOS[[#This Row],[Gross Cost $]]-SUD_UOS[[#This Row],[Other Revenues $]],0)</f>
        <v>0</v>
      </c>
      <c r="H131" s="607"/>
      <c r="I131" s="607"/>
      <c r="J131" s="608" t="str">
        <f>IFERROR(SUD_UOS[[#This Row],[Proposed: DMC Units]]/SUD_UOS[[#This Row],[Proposed: Total Units of Service]],"")</f>
        <v/>
      </c>
      <c r="K131" s="612"/>
      <c r="L131" s="606">
        <f>IFERROR(SUD_UOS[[#This Row],[Gross Cost $]]/SUD_UOS[[#This Row],[Proposed: Total Units of Service]],0)</f>
        <v>0</v>
      </c>
      <c r="M131" s="606">
        <f>IFERROR(SUD_UOS[[#This Row],[Net Cost $]]/SUD_UOS[[#This Row],[Proposed: Total Units of Service]],0)</f>
        <v>0</v>
      </c>
      <c r="N131" s="606">
        <f>IFERROR(MIN(SUD_UOS[[#This Row],[Interim Rate (Rate Cap) $]:[Net Cost per Unit $]])*SUD_UOS[[#This Row],[Proposed: DMC Units]],0)</f>
        <v>0</v>
      </c>
      <c r="O131" s="606">
        <f>IFERROR(MIN(SUD_UOS[[#This Row],[Interim Rate (Rate Cap) $]:[Net Cost per Unit $]])*(SUD_UOS[[#This Row],[Proposed: Total Units of Service]]-SUD_UOS[[#This Row],[Proposed: DMC Units]]),0)</f>
        <v>0</v>
      </c>
      <c r="P131" s="607"/>
      <c r="Q131" s="607"/>
      <c r="R131" s="608" t="str">
        <f>IFERROR(SUD_UOS[[#This Row],[Prior Approved: DMC Units]]/SUD_UOS[[#This Row],[Prior Approved: Total Units of Service]],"")</f>
        <v/>
      </c>
      <c r="S131" s="610">
        <f>IFERROR(SUD_UOS[[#This Row],[Proposed: Total Units of Service]]-SUD_UOS[[#This Row],[Prior Approved: Total Units of Service]],0)</f>
        <v>0</v>
      </c>
      <c r="T131" s="610">
        <f>IFERROR(SUD_UOS[[#This Row],[Proposed: DMC Units]]-SUD_UOS[[#This Row],[Prior Approved: DMC Units]],0)</f>
        <v>0</v>
      </c>
    </row>
    <row r="132" spans="1:20" ht="13" hidden="1">
      <c r="A132" s="603">
        <v>124</v>
      </c>
      <c r="B132" s="604"/>
      <c r="C132" s="604"/>
      <c r="D132" s="604"/>
      <c r="E132" s="605"/>
      <c r="F132" s="605"/>
      <c r="G132" s="606">
        <f>IFERROR(SUD_UOS[[#This Row],[Gross Cost $]]-SUD_UOS[[#This Row],[Other Revenues $]],0)</f>
        <v>0</v>
      </c>
      <c r="H132" s="607"/>
      <c r="I132" s="607"/>
      <c r="J132" s="608" t="str">
        <f>IFERROR(SUD_UOS[[#This Row],[Proposed: DMC Units]]/SUD_UOS[[#This Row],[Proposed: Total Units of Service]],"")</f>
        <v/>
      </c>
      <c r="K132" s="612"/>
      <c r="L132" s="606">
        <f>IFERROR(SUD_UOS[[#This Row],[Gross Cost $]]/SUD_UOS[[#This Row],[Proposed: Total Units of Service]],0)</f>
        <v>0</v>
      </c>
      <c r="M132" s="606">
        <f>IFERROR(SUD_UOS[[#This Row],[Net Cost $]]/SUD_UOS[[#This Row],[Proposed: Total Units of Service]],0)</f>
        <v>0</v>
      </c>
      <c r="N132" s="606">
        <f>IFERROR(MIN(SUD_UOS[[#This Row],[Interim Rate (Rate Cap) $]:[Net Cost per Unit $]])*SUD_UOS[[#This Row],[Proposed: DMC Units]],0)</f>
        <v>0</v>
      </c>
      <c r="O132" s="606">
        <f>IFERROR(MIN(SUD_UOS[[#This Row],[Interim Rate (Rate Cap) $]:[Net Cost per Unit $]])*(SUD_UOS[[#This Row],[Proposed: Total Units of Service]]-SUD_UOS[[#This Row],[Proposed: DMC Units]]),0)</f>
        <v>0</v>
      </c>
      <c r="P132" s="607"/>
      <c r="Q132" s="607"/>
      <c r="R132" s="608" t="str">
        <f>IFERROR(SUD_UOS[[#This Row],[Prior Approved: DMC Units]]/SUD_UOS[[#This Row],[Prior Approved: Total Units of Service]],"")</f>
        <v/>
      </c>
      <c r="S132" s="610">
        <f>IFERROR(SUD_UOS[[#This Row],[Proposed: Total Units of Service]]-SUD_UOS[[#This Row],[Prior Approved: Total Units of Service]],0)</f>
        <v>0</v>
      </c>
      <c r="T132" s="610">
        <f>IFERROR(SUD_UOS[[#This Row],[Proposed: DMC Units]]-SUD_UOS[[#This Row],[Prior Approved: DMC Units]],0)</f>
        <v>0</v>
      </c>
    </row>
    <row r="133" spans="1:20" ht="13" hidden="1">
      <c r="A133" s="603">
        <v>125</v>
      </c>
      <c r="B133" s="604"/>
      <c r="C133" s="604"/>
      <c r="D133" s="604"/>
      <c r="E133" s="605"/>
      <c r="F133" s="605"/>
      <c r="G133" s="606">
        <f>IFERROR(SUD_UOS[[#This Row],[Gross Cost $]]-SUD_UOS[[#This Row],[Other Revenues $]],0)</f>
        <v>0</v>
      </c>
      <c r="H133" s="607"/>
      <c r="I133" s="607"/>
      <c r="J133" s="608" t="str">
        <f>IFERROR(SUD_UOS[[#This Row],[Proposed: DMC Units]]/SUD_UOS[[#This Row],[Proposed: Total Units of Service]],"")</f>
        <v/>
      </c>
      <c r="K133" s="612"/>
      <c r="L133" s="606">
        <f>IFERROR(SUD_UOS[[#This Row],[Gross Cost $]]/SUD_UOS[[#This Row],[Proposed: Total Units of Service]],0)</f>
        <v>0</v>
      </c>
      <c r="M133" s="606">
        <f>IFERROR(SUD_UOS[[#This Row],[Net Cost $]]/SUD_UOS[[#This Row],[Proposed: Total Units of Service]],0)</f>
        <v>0</v>
      </c>
      <c r="N133" s="606">
        <f>IFERROR(MIN(SUD_UOS[[#This Row],[Interim Rate (Rate Cap) $]:[Net Cost per Unit $]])*SUD_UOS[[#This Row],[Proposed: DMC Units]],0)</f>
        <v>0</v>
      </c>
      <c r="O133" s="606">
        <f>IFERROR(MIN(SUD_UOS[[#This Row],[Interim Rate (Rate Cap) $]:[Net Cost per Unit $]])*(SUD_UOS[[#This Row],[Proposed: Total Units of Service]]-SUD_UOS[[#This Row],[Proposed: DMC Units]]),0)</f>
        <v>0</v>
      </c>
      <c r="P133" s="607"/>
      <c r="Q133" s="607"/>
      <c r="R133" s="608" t="str">
        <f>IFERROR(SUD_UOS[[#This Row],[Prior Approved: DMC Units]]/SUD_UOS[[#This Row],[Prior Approved: Total Units of Service]],"")</f>
        <v/>
      </c>
      <c r="S133" s="610">
        <f>IFERROR(SUD_UOS[[#This Row],[Proposed: Total Units of Service]]-SUD_UOS[[#This Row],[Prior Approved: Total Units of Service]],0)</f>
        <v>0</v>
      </c>
      <c r="T133" s="610">
        <f>IFERROR(SUD_UOS[[#This Row],[Proposed: DMC Units]]-SUD_UOS[[#This Row],[Prior Approved: DMC Units]],0)</f>
        <v>0</v>
      </c>
    </row>
    <row r="134" spans="1:20" ht="13" hidden="1">
      <c r="A134" s="603">
        <v>126</v>
      </c>
      <c r="B134" s="604"/>
      <c r="C134" s="604"/>
      <c r="D134" s="604"/>
      <c r="E134" s="605"/>
      <c r="F134" s="605"/>
      <c r="G134" s="606">
        <f>IFERROR(SUD_UOS[[#This Row],[Gross Cost $]]-SUD_UOS[[#This Row],[Other Revenues $]],0)</f>
        <v>0</v>
      </c>
      <c r="H134" s="607"/>
      <c r="I134" s="607"/>
      <c r="J134" s="608" t="str">
        <f>IFERROR(SUD_UOS[[#This Row],[Proposed: DMC Units]]/SUD_UOS[[#This Row],[Proposed: Total Units of Service]],"")</f>
        <v/>
      </c>
      <c r="K134" s="612"/>
      <c r="L134" s="606">
        <f>IFERROR(SUD_UOS[[#This Row],[Gross Cost $]]/SUD_UOS[[#This Row],[Proposed: Total Units of Service]],0)</f>
        <v>0</v>
      </c>
      <c r="M134" s="606">
        <f>IFERROR(SUD_UOS[[#This Row],[Net Cost $]]/SUD_UOS[[#This Row],[Proposed: Total Units of Service]],0)</f>
        <v>0</v>
      </c>
      <c r="N134" s="606">
        <f>IFERROR(MIN(SUD_UOS[[#This Row],[Interim Rate (Rate Cap) $]:[Net Cost per Unit $]])*SUD_UOS[[#This Row],[Proposed: DMC Units]],0)</f>
        <v>0</v>
      </c>
      <c r="O134" s="606">
        <f>IFERROR(MIN(SUD_UOS[[#This Row],[Interim Rate (Rate Cap) $]:[Net Cost per Unit $]])*(SUD_UOS[[#This Row],[Proposed: Total Units of Service]]-SUD_UOS[[#This Row],[Proposed: DMC Units]]),0)</f>
        <v>0</v>
      </c>
      <c r="P134" s="607"/>
      <c r="Q134" s="607"/>
      <c r="R134" s="608" t="str">
        <f>IFERROR(SUD_UOS[[#This Row],[Prior Approved: DMC Units]]/SUD_UOS[[#This Row],[Prior Approved: Total Units of Service]],"")</f>
        <v/>
      </c>
      <c r="S134" s="610">
        <f>IFERROR(SUD_UOS[[#This Row],[Proposed: Total Units of Service]]-SUD_UOS[[#This Row],[Prior Approved: Total Units of Service]],0)</f>
        <v>0</v>
      </c>
      <c r="T134" s="610">
        <f>IFERROR(SUD_UOS[[#This Row],[Proposed: DMC Units]]-SUD_UOS[[#This Row],[Prior Approved: DMC Units]],0)</f>
        <v>0</v>
      </c>
    </row>
    <row r="135" spans="1:20" ht="13" hidden="1">
      <c r="A135" s="603">
        <v>127</v>
      </c>
      <c r="B135" s="604"/>
      <c r="C135" s="604"/>
      <c r="D135" s="604"/>
      <c r="E135" s="605"/>
      <c r="F135" s="605"/>
      <c r="G135" s="606">
        <f>IFERROR(SUD_UOS[[#This Row],[Gross Cost $]]-SUD_UOS[[#This Row],[Other Revenues $]],0)</f>
        <v>0</v>
      </c>
      <c r="H135" s="607"/>
      <c r="I135" s="607"/>
      <c r="J135" s="608" t="str">
        <f>IFERROR(SUD_UOS[[#This Row],[Proposed: DMC Units]]/SUD_UOS[[#This Row],[Proposed: Total Units of Service]],"")</f>
        <v/>
      </c>
      <c r="K135" s="612"/>
      <c r="L135" s="606">
        <f>IFERROR(SUD_UOS[[#This Row],[Gross Cost $]]/SUD_UOS[[#This Row],[Proposed: Total Units of Service]],0)</f>
        <v>0</v>
      </c>
      <c r="M135" s="606">
        <f>IFERROR(SUD_UOS[[#This Row],[Net Cost $]]/SUD_UOS[[#This Row],[Proposed: Total Units of Service]],0)</f>
        <v>0</v>
      </c>
      <c r="N135" s="606">
        <f>IFERROR(MIN(SUD_UOS[[#This Row],[Interim Rate (Rate Cap) $]:[Net Cost per Unit $]])*SUD_UOS[[#This Row],[Proposed: DMC Units]],0)</f>
        <v>0</v>
      </c>
      <c r="O135" s="606">
        <f>IFERROR(MIN(SUD_UOS[[#This Row],[Interim Rate (Rate Cap) $]:[Net Cost per Unit $]])*(SUD_UOS[[#This Row],[Proposed: Total Units of Service]]-SUD_UOS[[#This Row],[Proposed: DMC Units]]),0)</f>
        <v>0</v>
      </c>
      <c r="P135" s="607"/>
      <c r="Q135" s="607"/>
      <c r="R135" s="608" t="str">
        <f>IFERROR(SUD_UOS[[#This Row],[Prior Approved: DMC Units]]/SUD_UOS[[#This Row],[Prior Approved: Total Units of Service]],"")</f>
        <v/>
      </c>
      <c r="S135" s="610">
        <f>IFERROR(SUD_UOS[[#This Row],[Proposed: Total Units of Service]]-SUD_UOS[[#This Row],[Prior Approved: Total Units of Service]],0)</f>
        <v>0</v>
      </c>
      <c r="T135" s="610">
        <f>IFERROR(SUD_UOS[[#This Row],[Proposed: DMC Units]]-SUD_UOS[[#This Row],[Prior Approved: DMC Units]],0)</f>
        <v>0</v>
      </c>
    </row>
    <row r="136" spans="1:20" ht="13" hidden="1">
      <c r="A136" s="603">
        <v>128</v>
      </c>
      <c r="B136" s="604"/>
      <c r="C136" s="604"/>
      <c r="D136" s="604"/>
      <c r="E136" s="605"/>
      <c r="F136" s="605"/>
      <c r="G136" s="606">
        <f>IFERROR(SUD_UOS[[#This Row],[Gross Cost $]]-SUD_UOS[[#This Row],[Other Revenues $]],0)</f>
        <v>0</v>
      </c>
      <c r="H136" s="607"/>
      <c r="I136" s="607"/>
      <c r="J136" s="608" t="str">
        <f>IFERROR(SUD_UOS[[#This Row],[Proposed: DMC Units]]/SUD_UOS[[#This Row],[Proposed: Total Units of Service]],"")</f>
        <v/>
      </c>
      <c r="K136" s="612"/>
      <c r="L136" s="606">
        <f>IFERROR(SUD_UOS[[#This Row],[Gross Cost $]]/SUD_UOS[[#This Row],[Proposed: Total Units of Service]],0)</f>
        <v>0</v>
      </c>
      <c r="M136" s="606">
        <f>IFERROR(SUD_UOS[[#This Row],[Net Cost $]]/SUD_UOS[[#This Row],[Proposed: Total Units of Service]],0)</f>
        <v>0</v>
      </c>
      <c r="N136" s="606">
        <f>IFERROR(MIN(SUD_UOS[[#This Row],[Interim Rate (Rate Cap) $]:[Net Cost per Unit $]])*SUD_UOS[[#This Row],[Proposed: DMC Units]],0)</f>
        <v>0</v>
      </c>
      <c r="O136" s="606">
        <f>IFERROR(MIN(SUD_UOS[[#This Row],[Interim Rate (Rate Cap) $]:[Net Cost per Unit $]])*(SUD_UOS[[#This Row],[Proposed: Total Units of Service]]-SUD_UOS[[#This Row],[Proposed: DMC Units]]),0)</f>
        <v>0</v>
      </c>
      <c r="P136" s="607"/>
      <c r="Q136" s="607"/>
      <c r="R136" s="608" t="str">
        <f>IFERROR(SUD_UOS[[#This Row],[Prior Approved: DMC Units]]/SUD_UOS[[#This Row],[Prior Approved: Total Units of Service]],"")</f>
        <v/>
      </c>
      <c r="S136" s="610">
        <f>IFERROR(SUD_UOS[[#This Row],[Proposed: Total Units of Service]]-SUD_UOS[[#This Row],[Prior Approved: Total Units of Service]],0)</f>
        <v>0</v>
      </c>
      <c r="T136" s="610">
        <f>IFERROR(SUD_UOS[[#This Row],[Proposed: DMC Units]]-SUD_UOS[[#This Row],[Prior Approved: DMC Units]],0)</f>
        <v>0</v>
      </c>
    </row>
    <row r="137" spans="1:20" ht="13" hidden="1">
      <c r="A137" s="603">
        <v>129</v>
      </c>
      <c r="B137" s="604"/>
      <c r="C137" s="604"/>
      <c r="D137" s="604"/>
      <c r="E137" s="605"/>
      <c r="F137" s="605"/>
      <c r="G137" s="606">
        <f>IFERROR(SUD_UOS[[#This Row],[Gross Cost $]]-SUD_UOS[[#This Row],[Other Revenues $]],0)</f>
        <v>0</v>
      </c>
      <c r="H137" s="607"/>
      <c r="I137" s="607"/>
      <c r="J137" s="608" t="str">
        <f>IFERROR(SUD_UOS[[#This Row],[Proposed: DMC Units]]/SUD_UOS[[#This Row],[Proposed: Total Units of Service]],"")</f>
        <v/>
      </c>
      <c r="K137" s="612"/>
      <c r="L137" s="606">
        <f>IFERROR(SUD_UOS[[#This Row],[Gross Cost $]]/SUD_UOS[[#This Row],[Proposed: Total Units of Service]],0)</f>
        <v>0</v>
      </c>
      <c r="M137" s="606">
        <f>IFERROR(SUD_UOS[[#This Row],[Net Cost $]]/SUD_UOS[[#This Row],[Proposed: Total Units of Service]],0)</f>
        <v>0</v>
      </c>
      <c r="N137" s="606">
        <f>IFERROR(MIN(SUD_UOS[[#This Row],[Interim Rate (Rate Cap) $]:[Net Cost per Unit $]])*SUD_UOS[[#This Row],[Proposed: DMC Units]],0)</f>
        <v>0</v>
      </c>
      <c r="O137" s="606">
        <f>IFERROR(MIN(SUD_UOS[[#This Row],[Interim Rate (Rate Cap) $]:[Net Cost per Unit $]])*(SUD_UOS[[#This Row],[Proposed: Total Units of Service]]-SUD_UOS[[#This Row],[Proposed: DMC Units]]),0)</f>
        <v>0</v>
      </c>
      <c r="P137" s="607"/>
      <c r="Q137" s="607"/>
      <c r="R137" s="608" t="str">
        <f>IFERROR(SUD_UOS[[#This Row],[Prior Approved: DMC Units]]/SUD_UOS[[#This Row],[Prior Approved: Total Units of Service]],"")</f>
        <v/>
      </c>
      <c r="S137" s="610">
        <f>IFERROR(SUD_UOS[[#This Row],[Proposed: Total Units of Service]]-SUD_UOS[[#This Row],[Prior Approved: Total Units of Service]],0)</f>
        <v>0</v>
      </c>
      <c r="T137" s="610">
        <f>IFERROR(SUD_UOS[[#This Row],[Proposed: DMC Units]]-SUD_UOS[[#This Row],[Prior Approved: DMC Units]],0)</f>
        <v>0</v>
      </c>
    </row>
    <row r="138" spans="1:20" ht="13" hidden="1">
      <c r="A138" s="603">
        <v>130</v>
      </c>
      <c r="B138" s="604"/>
      <c r="C138" s="604"/>
      <c r="D138" s="604"/>
      <c r="E138" s="605"/>
      <c r="F138" s="605"/>
      <c r="G138" s="606">
        <f>IFERROR(SUD_UOS[[#This Row],[Gross Cost $]]-SUD_UOS[[#This Row],[Other Revenues $]],0)</f>
        <v>0</v>
      </c>
      <c r="H138" s="607"/>
      <c r="I138" s="607"/>
      <c r="J138" s="608" t="str">
        <f>IFERROR(SUD_UOS[[#This Row],[Proposed: DMC Units]]/SUD_UOS[[#This Row],[Proposed: Total Units of Service]],"")</f>
        <v/>
      </c>
      <c r="K138" s="612"/>
      <c r="L138" s="606">
        <f>IFERROR(SUD_UOS[[#This Row],[Gross Cost $]]/SUD_UOS[[#This Row],[Proposed: Total Units of Service]],0)</f>
        <v>0</v>
      </c>
      <c r="M138" s="606">
        <f>IFERROR(SUD_UOS[[#This Row],[Net Cost $]]/SUD_UOS[[#This Row],[Proposed: Total Units of Service]],0)</f>
        <v>0</v>
      </c>
      <c r="N138" s="606">
        <f>IFERROR(MIN(SUD_UOS[[#This Row],[Interim Rate (Rate Cap) $]:[Net Cost per Unit $]])*SUD_UOS[[#This Row],[Proposed: DMC Units]],0)</f>
        <v>0</v>
      </c>
      <c r="O138" s="606">
        <f>IFERROR(MIN(SUD_UOS[[#This Row],[Interim Rate (Rate Cap) $]:[Net Cost per Unit $]])*(SUD_UOS[[#This Row],[Proposed: Total Units of Service]]-SUD_UOS[[#This Row],[Proposed: DMC Units]]),0)</f>
        <v>0</v>
      </c>
      <c r="P138" s="607"/>
      <c r="Q138" s="607"/>
      <c r="R138" s="608" t="str">
        <f>IFERROR(SUD_UOS[[#This Row],[Prior Approved: DMC Units]]/SUD_UOS[[#This Row],[Prior Approved: Total Units of Service]],"")</f>
        <v/>
      </c>
      <c r="S138" s="610">
        <f>IFERROR(SUD_UOS[[#This Row],[Proposed: Total Units of Service]]-SUD_UOS[[#This Row],[Prior Approved: Total Units of Service]],0)</f>
        <v>0</v>
      </c>
      <c r="T138" s="610">
        <f>IFERROR(SUD_UOS[[#This Row],[Proposed: DMC Units]]-SUD_UOS[[#This Row],[Prior Approved: DMC Units]],0)</f>
        <v>0</v>
      </c>
    </row>
    <row r="139" spans="1:20" ht="13" hidden="1">
      <c r="A139" s="603">
        <v>131</v>
      </c>
      <c r="B139" s="604"/>
      <c r="C139" s="604"/>
      <c r="D139" s="604"/>
      <c r="E139" s="605"/>
      <c r="F139" s="605"/>
      <c r="G139" s="606">
        <f>IFERROR(SUD_UOS[[#This Row],[Gross Cost $]]-SUD_UOS[[#This Row],[Other Revenues $]],0)</f>
        <v>0</v>
      </c>
      <c r="H139" s="607"/>
      <c r="I139" s="607"/>
      <c r="J139" s="608" t="str">
        <f>IFERROR(SUD_UOS[[#This Row],[Proposed: DMC Units]]/SUD_UOS[[#This Row],[Proposed: Total Units of Service]],"")</f>
        <v/>
      </c>
      <c r="K139" s="612"/>
      <c r="L139" s="606">
        <f>IFERROR(SUD_UOS[[#This Row],[Gross Cost $]]/SUD_UOS[[#This Row],[Proposed: Total Units of Service]],0)</f>
        <v>0</v>
      </c>
      <c r="M139" s="606">
        <f>IFERROR(SUD_UOS[[#This Row],[Net Cost $]]/SUD_UOS[[#This Row],[Proposed: Total Units of Service]],0)</f>
        <v>0</v>
      </c>
      <c r="N139" s="606">
        <f>IFERROR(MIN(SUD_UOS[[#This Row],[Interim Rate (Rate Cap) $]:[Net Cost per Unit $]])*SUD_UOS[[#This Row],[Proposed: DMC Units]],0)</f>
        <v>0</v>
      </c>
      <c r="O139" s="606">
        <f>IFERROR(MIN(SUD_UOS[[#This Row],[Interim Rate (Rate Cap) $]:[Net Cost per Unit $]])*(SUD_UOS[[#This Row],[Proposed: Total Units of Service]]-SUD_UOS[[#This Row],[Proposed: DMC Units]]),0)</f>
        <v>0</v>
      </c>
      <c r="P139" s="607"/>
      <c r="Q139" s="607"/>
      <c r="R139" s="608" t="str">
        <f>IFERROR(SUD_UOS[[#This Row],[Prior Approved: DMC Units]]/SUD_UOS[[#This Row],[Prior Approved: Total Units of Service]],"")</f>
        <v/>
      </c>
      <c r="S139" s="610">
        <f>IFERROR(SUD_UOS[[#This Row],[Proposed: Total Units of Service]]-SUD_UOS[[#This Row],[Prior Approved: Total Units of Service]],0)</f>
        <v>0</v>
      </c>
      <c r="T139" s="610">
        <f>IFERROR(SUD_UOS[[#This Row],[Proposed: DMC Units]]-SUD_UOS[[#This Row],[Prior Approved: DMC Units]],0)</f>
        <v>0</v>
      </c>
    </row>
    <row r="140" spans="1:20" ht="13" hidden="1">
      <c r="A140" s="603">
        <v>132</v>
      </c>
      <c r="B140" s="604"/>
      <c r="C140" s="604"/>
      <c r="D140" s="604"/>
      <c r="E140" s="605"/>
      <c r="F140" s="605"/>
      <c r="G140" s="606">
        <f>IFERROR(SUD_UOS[[#This Row],[Gross Cost $]]-SUD_UOS[[#This Row],[Other Revenues $]],0)</f>
        <v>0</v>
      </c>
      <c r="H140" s="607"/>
      <c r="I140" s="607"/>
      <c r="J140" s="608" t="str">
        <f>IFERROR(SUD_UOS[[#This Row],[Proposed: DMC Units]]/SUD_UOS[[#This Row],[Proposed: Total Units of Service]],"")</f>
        <v/>
      </c>
      <c r="K140" s="612"/>
      <c r="L140" s="606">
        <f>IFERROR(SUD_UOS[[#This Row],[Gross Cost $]]/SUD_UOS[[#This Row],[Proposed: Total Units of Service]],0)</f>
        <v>0</v>
      </c>
      <c r="M140" s="606">
        <f>IFERROR(SUD_UOS[[#This Row],[Net Cost $]]/SUD_UOS[[#This Row],[Proposed: Total Units of Service]],0)</f>
        <v>0</v>
      </c>
      <c r="N140" s="606">
        <f>IFERROR(MIN(SUD_UOS[[#This Row],[Interim Rate (Rate Cap) $]:[Net Cost per Unit $]])*SUD_UOS[[#This Row],[Proposed: DMC Units]],0)</f>
        <v>0</v>
      </c>
      <c r="O140" s="606">
        <f>IFERROR(MIN(SUD_UOS[[#This Row],[Interim Rate (Rate Cap) $]:[Net Cost per Unit $]])*(SUD_UOS[[#This Row],[Proposed: Total Units of Service]]-SUD_UOS[[#This Row],[Proposed: DMC Units]]),0)</f>
        <v>0</v>
      </c>
      <c r="P140" s="607"/>
      <c r="Q140" s="607"/>
      <c r="R140" s="608" t="str">
        <f>IFERROR(SUD_UOS[[#This Row],[Prior Approved: DMC Units]]/SUD_UOS[[#This Row],[Prior Approved: Total Units of Service]],"")</f>
        <v/>
      </c>
      <c r="S140" s="610">
        <f>IFERROR(SUD_UOS[[#This Row],[Proposed: Total Units of Service]]-SUD_UOS[[#This Row],[Prior Approved: Total Units of Service]],0)</f>
        <v>0</v>
      </c>
      <c r="T140" s="610">
        <f>IFERROR(SUD_UOS[[#This Row],[Proposed: DMC Units]]-SUD_UOS[[#This Row],[Prior Approved: DMC Units]],0)</f>
        <v>0</v>
      </c>
    </row>
    <row r="141" spans="1:20" ht="13" hidden="1">
      <c r="A141" s="603">
        <v>133</v>
      </c>
      <c r="B141" s="604"/>
      <c r="C141" s="604"/>
      <c r="D141" s="604"/>
      <c r="E141" s="605"/>
      <c r="F141" s="605"/>
      <c r="G141" s="606">
        <f>IFERROR(SUD_UOS[[#This Row],[Gross Cost $]]-SUD_UOS[[#This Row],[Other Revenues $]],0)</f>
        <v>0</v>
      </c>
      <c r="H141" s="607"/>
      <c r="I141" s="607"/>
      <c r="J141" s="608" t="str">
        <f>IFERROR(SUD_UOS[[#This Row],[Proposed: DMC Units]]/SUD_UOS[[#This Row],[Proposed: Total Units of Service]],"")</f>
        <v/>
      </c>
      <c r="K141" s="612"/>
      <c r="L141" s="606">
        <f>IFERROR(SUD_UOS[[#This Row],[Gross Cost $]]/SUD_UOS[[#This Row],[Proposed: Total Units of Service]],0)</f>
        <v>0</v>
      </c>
      <c r="M141" s="606">
        <f>IFERROR(SUD_UOS[[#This Row],[Net Cost $]]/SUD_UOS[[#This Row],[Proposed: Total Units of Service]],0)</f>
        <v>0</v>
      </c>
      <c r="N141" s="606">
        <f>IFERROR(MIN(SUD_UOS[[#This Row],[Interim Rate (Rate Cap) $]:[Net Cost per Unit $]])*SUD_UOS[[#This Row],[Proposed: DMC Units]],0)</f>
        <v>0</v>
      </c>
      <c r="O141" s="606">
        <f>IFERROR(MIN(SUD_UOS[[#This Row],[Interim Rate (Rate Cap) $]:[Net Cost per Unit $]])*(SUD_UOS[[#This Row],[Proposed: Total Units of Service]]-SUD_UOS[[#This Row],[Proposed: DMC Units]]),0)</f>
        <v>0</v>
      </c>
      <c r="P141" s="607"/>
      <c r="Q141" s="607"/>
      <c r="R141" s="608" t="str">
        <f>IFERROR(SUD_UOS[[#This Row],[Prior Approved: DMC Units]]/SUD_UOS[[#This Row],[Prior Approved: Total Units of Service]],"")</f>
        <v/>
      </c>
      <c r="S141" s="610">
        <f>IFERROR(SUD_UOS[[#This Row],[Proposed: Total Units of Service]]-SUD_UOS[[#This Row],[Prior Approved: Total Units of Service]],0)</f>
        <v>0</v>
      </c>
      <c r="T141" s="610">
        <f>IFERROR(SUD_UOS[[#This Row],[Proposed: DMC Units]]-SUD_UOS[[#This Row],[Prior Approved: DMC Units]],0)</f>
        <v>0</v>
      </c>
    </row>
    <row r="142" spans="1:20" ht="13" hidden="1">
      <c r="A142" s="603">
        <v>134</v>
      </c>
      <c r="B142" s="604"/>
      <c r="C142" s="604"/>
      <c r="D142" s="604"/>
      <c r="E142" s="605"/>
      <c r="F142" s="605"/>
      <c r="G142" s="606">
        <f>IFERROR(SUD_UOS[[#This Row],[Gross Cost $]]-SUD_UOS[[#This Row],[Other Revenues $]],0)</f>
        <v>0</v>
      </c>
      <c r="H142" s="607"/>
      <c r="I142" s="607"/>
      <c r="J142" s="608" t="str">
        <f>IFERROR(SUD_UOS[[#This Row],[Proposed: DMC Units]]/SUD_UOS[[#This Row],[Proposed: Total Units of Service]],"")</f>
        <v/>
      </c>
      <c r="K142" s="612"/>
      <c r="L142" s="606">
        <f>IFERROR(SUD_UOS[[#This Row],[Gross Cost $]]/SUD_UOS[[#This Row],[Proposed: Total Units of Service]],0)</f>
        <v>0</v>
      </c>
      <c r="M142" s="606">
        <f>IFERROR(SUD_UOS[[#This Row],[Net Cost $]]/SUD_UOS[[#This Row],[Proposed: Total Units of Service]],0)</f>
        <v>0</v>
      </c>
      <c r="N142" s="606">
        <f>IFERROR(MIN(SUD_UOS[[#This Row],[Interim Rate (Rate Cap) $]:[Net Cost per Unit $]])*SUD_UOS[[#This Row],[Proposed: DMC Units]],0)</f>
        <v>0</v>
      </c>
      <c r="O142" s="606">
        <f>IFERROR(MIN(SUD_UOS[[#This Row],[Interim Rate (Rate Cap) $]:[Net Cost per Unit $]])*(SUD_UOS[[#This Row],[Proposed: Total Units of Service]]-SUD_UOS[[#This Row],[Proposed: DMC Units]]),0)</f>
        <v>0</v>
      </c>
      <c r="P142" s="607"/>
      <c r="Q142" s="607"/>
      <c r="R142" s="608" t="str">
        <f>IFERROR(SUD_UOS[[#This Row],[Prior Approved: DMC Units]]/SUD_UOS[[#This Row],[Prior Approved: Total Units of Service]],"")</f>
        <v/>
      </c>
      <c r="S142" s="610">
        <f>IFERROR(SUD_UOS[[#This Row],[Proposed: Total Units of Service]]-SUD_UOS[[#This Row],[Prior Approved: Total Units of Service]],0)</f>
        <v>0</v>
      </c>
      <c r="T142" s="610">
        <f>IFERROR(SUD_UOS[[#This Row],[Proposed: DMC Units]]-SUD_UOS[[#This Row],[Prior Approved: DMC Units]],0)</f>
        <v>0</v>
      </c>
    </row>
    <row r="143" spans="1:20" ht="13" hidden="1">
      <c r="A143" s="603">
        <v>135</v>
      </c>
      <c r="B143" s="604"/>
      <c r="C143" s="604"/>
      <c r="D143" s="604"/>
      <c r="E143" s="605"/>
      <c r="F143" s="605"/>
      <c r="G143" s="606">
        <f>IFERROR(SUD_UOS[[#This Row],[Gross Cost $]]-SUD_UOS[[#This Row],[Other Revenues $]],0)</f>
        <v>0</v>
      </c>
      <c r="H143" s="607"/>
      <c r="I143" s="607"/>
      <c r="J143" s="608" t="str">
        <f>IFERROR(SUD_UOS[[#This Row],[Proposed: DMC Units]]/SUD_UOS[[#This Row],[Proposed: Total Units of Service]],"")</f>
        <v/>
      </c>
      <c r="K143" s="612"/>
      <c r="L143" s="606">
        <f>IFERROR(SUD_UOS[[#This Row],[Gross Cost $]]/SUD_UOS[[#This Row],[Proposed: Total Units of Service]],0)</f>
        <v>0</v>
      </c>
      <c r="M143" s="606">
        <f>IFERROR(SUD_UOS[[#This Row],[Net Cost $]]/SUD_UOS[[#This Row],[Proposed: Total Units of Service]],0)</f>
        <v>0</v>
      </c>
      <c r="N143" s="606">
        <f>IFERROR(MIN(SUD_UOS[[#This Row],[Interim Rate (Rate Cap) $]:[Net Cost per Unit $]])*SUD_UOS[[#This Row],[Proposed: DMC Units]],0)</f>
        <v>0</v>
      </c>
      <c r="O143" s="606">
        <f>IFERROR(MIN(SUD_UOS[[#This Row],[Interim Rate (Rate Cap) $]:[Net Cost per Unit $]])*(SUD_UOS[[#This Row],[Proposed: Total Units of Service]]-SUD_UOS[[#This Row],[Proposed: DMC Units]]),0)</f>
        <v>0</v>
      </c>
      <c r="P143" s="607"/>
      <c r="Q143" s="607"/>
      <c r="R143" s="608" t="str">
        <f>IFERROR(SUD_UOS[[#This Row],[Prior Approved: DMC Units]]/SUD_UOS[[#This Row],[Prior Approved: Total Units of Service]],"")</f>
        <v/>
      </c>
      <c r="S143" s="610">
        <f>IFERROR(SUD_UOS[[#This Row],[Proposed: Total Units of Service]]-SUD_UOS[[#This Row],[Prior Approved: Total Units of Service]],0)</f>
        <v>0</v>
      </c>
      <c r="T143" s="610">
        <f>IFERROR(SUD_UOS[[#This Row],[Proposed: DMC Units]]-SUD_UOS[[#This Row],[Prior Approved: DMC Units]],0)</f>
        <v>0</v>
      </c>
    </row>
    <row r="144" spans="1:20" ht="13" hidden="1">
      <c r="A144" s="603">
        <v>136</v>
      </c>
      <c r="B144" s="604"/>
      <c r="C144" s="604"/>
      <c r="D144" s="604"/>
      <c r="E144" s="605"/>
      <c r="F144" s="605"/>
      <c r="G144" s="606">
        <f>IFERROR(SUD_UOS[[#This Row],[Gross Cost $]]-SUD_UOS[[#This Row],[Other Revenues $]],0)</f>
        <v>0</v>
      </c>
      <c r="H144" s="607"/>
      <c r="I144" s="607"/>
      <c r="J144" s="608" t="str">
        <f>IFERROR(SUD_UOS[[#This Row],[Proposed: DMC Units]]/SUD_UOS[[#This Row],[Proposed: Total Units of Service]],"")</f>
        <v/>
      </c>
      <c r="K144" s="612"/>
      <c r="L144" s="606">
        <f>IFERROR(SUD_UOS[[#This Row],[Gross Cost $]]/SUD_UOS[[#This Row],[Proposed: Total Units of Service]],0)</f>
        <v>0</v>
      </c>
      <c r="M144" s="606">
        <f>IFERROR(SUD_UOS[[#This Row],[Net Cost $]]/SUD_UOS[[#This Row],[Proposed: Total Units of Service]],0)</f>
        <v>0</v>
      </c>
      <c r="N144" s="606">
        <f>IFERROR(MIN(SUD_UOS[[#This Row],[Interim Rate (Rate Cap) $]:[Net Cost per Unit $]])*SUD_UOS[[#This Row],[Proposed: DMC Units]],0)</f>
        <v>0</v>
      </c>
      <c r="O144" s="606">
        <f>IFERROR(MIN(SUD_UOS[[#This Row],[Interim Rate (Rate Cap) $]:[Net Cost per Unit $]])*(SUD_UOS[[#This Row],[Proposed: Total Units of Service]]-SUD_UOS[[#This Row],[Proposed: DMC Units]]),0)</f>
        <v>0</v>
      </c>
      <c r="P144" s="607"/>
      <c r="Q144" s="607"/>
      <c r="R144" s="608" t="str">
        <f>IFERROR(SUD_UOS[[#This Row],[Prior Approved: DMC Units]]/SUD_UOS[[#This Row],[Prior Approved: Total Units of Service]],"")</f>
        <v/>
      </c>
      <c r="S144" s="610">
        <f>IFERROR(SUD_UOS[[#This Row],[Proposed: Total Units of Service]]-SUD_UOS[[#This Row],[Prior Approved: Total Units of Service]],0)</f>
        <v>0</v>
      </c>
      <c r="T144" s="610">
        <f>IFERROR(SUD_UOS[[#This Row],[Proposed: DMC Units]]-SUD_UOS[[#This Row],[Prior Approved: DMC Units]],0)</f>
        <v>0</v>
      </c>
    </row>
    <row r="145" spans="1:20" ht="13" hidden="1">
      <c r="A145" s="603">
        <v>137</v>
      </c>
      <c r="B145" s="604"/>
      <c r="C145" s="604"/>
      <c r="D145" s="604"/>
      <c r="E145" s="605"/>
      <c r="F145" s="605"/>
      <c r="G145" s="606">
        <f>IFERROR(SUD_UOS[[#This Row],[Gross Cost $]]-SUD_UOS[[#This Row],[Other Revenues $]],0)</f>
        <v>0</v>
      </c>
      <c r="H145" s="607"/>
      <c r="I145" s="607"/>
      <c r="J145" s="608" t="str">
        <f>IFERROR(SUD_UOS[[#This Row],[Proposed: DMC Units]]/SUD_UOS[[#This Row],[Proposed: Total Units of Service]],"")</f>
        <v/>
      </c>
      <c r="K145" s="612"/>
      <c r="L145" s="606">
        <f>IFERROR(SUD_UOS[[#This Row],[Gross Cost $]]/SUD_UOS[[#This Row],[Proposed: Total Units of Service]],0)</f>
        <v>0</v>
      </c>
      <c r="M145" s="606">
        <f>IFERROR(SUD_UOS[[#This Row],[Net Cost $]]/SUD_UOS[[#This Row],[Proposed: Total Units of Service]],0)</f>
        <v>0</v>
      </c>
      <c r="N145" s="606">
        <f>IFERROR(MIN(SUD_UOS[[#This Row],[Interim Rate (Rate Cap) $]:[Net Cost per Unit $]])*SUD_UOS[[#This Row],[Proposed: DMC Units]],0)</f>
        <v>0</v>
      </c>
      <c r="O145" s="606">
        <f>IFERROR(MIN(SUD_UOS[[#This Row],[Interim Rate (Rate Cap) $]:[Net Cost per Unit $]])*(SUD_UOS[[#This Row],[Proposed: Total Units of Service]]-SUD_UOS[[#This Row],[Proposed: DMC Units]]),0)</f>
        <v>0</v>
      </c>
      <c r="P145" s="607"/>
      <c r="Q145" s="607"/>
      <c r="R145" s="608" t="str">
        <f>IFERROR(SUD_UOS[[#This Row],[Prior Approved: DMC Units]]/SUD_UOS[[#This Row],[Prior Approved: Total Units of Service]],"")</f>
        <v/>
      </c>
      <c r="S145" s="610">
        <f>IFERROR(SUD_UOS[[#This Row],[Proposed: Total Units of Service]]-SUD_UOS[[#This Row],[Prior Approved: Total Units of Service]],0)</f>
        <v>0</v>
      </c>
      <c r="T145" s="610">
        <f>IFERROR(SUD_UOS[[#This Row],[Proposed: DMC Units]]-SUD_UOS[[#This Row],[Prior Approved: DMC Units]],0)</f>
        <v>0</v>
      </c>
    </row>
    <row r="146" spans="1:20" ht="13" hidden="1">
      <c r="A146" s="603">
        <v>138</v>
      </c>
      <c r="B146" s="604"/>
      <c r="C146" s="604"/>
      <c r="D146" s="604"/>
      <c r="E146" s="605"/>
      <c r="F146" s="605"/>
      <c r="G146" s="606">
        <f>IFERROR(SUD_UOS[[#This Row],[Gross Cost $]]-SUD_UOS[[#This Row],[Other Revenues $]],0)</f>
        <v>0</v>
      </c>
      <c r="H146" s="607"/>
      <c r="I146" s="607"/>
      <c r="J146" s="608" t="str">
        <f>IFERROR(SUD_UOS[[#This Row],[Proposed: DMC Units]]/SUD_UOS[[#This Row],[Proposed: Total Units of Service]],"")</f>
        <v/>
      </c>
      <c r="K146" s="612"/>
      <c r="L146" s="606">
        <f>IFERROR(SUD_UOS[[#This Row],[Gross Cost $]]/SUD_UOS[[#This Row],[Proposed: Total Units of Service]],0)</f>
        <v>0</v>
      </c>
      <c r="M146" s="606">
        <f>IFERROR(SUD_UOS[[#This Row],[Net Cost $]]/SUD_UOS[[#This Row],[Proposed: Total Units of Service]],0)</f>
        <v>0</v>
      </c>
      <c r="N146" s="606">
        <f>IFERROR(MIN(SUD_UOS[[#This Row],[Interim Rate (Rate Cap) $]:[Net Cost per Unit $]])*SUD_UOS[[#This Row],[Proposed: DMC Units]],0)</f>
        <v>0</v>
      </c>
      <c r="O146" s="606">
        <f>IFERROR(MIN(SUD_UOS[[#This Row],[Interim Rate (Rate Cap) $]:[Net Cost per Unit $]])*(SUD_UOS[[#This Row],[Proposed: Total Units of Service]]-SUD_UOS[[#This Row],[Proposed: DMC Units]]),0)</f>
        <v>0</v>
      </c>
      <c r="P146" s="607"/>
      <c r="Q146" s="607"/>
      <c r="R146" s="608" t="str">
        <f>IFERROR(SUD_UOS[[#This Row],[Prior Approved: DMC Units]]/SUD_UOS[[#This Row],[Prior Approved: Total Units of Service]],"")</f>
        <v/>
      </c>
      <c r="S146" s="610">
        <f>IFERROR(SUD_UOS[[#This Row],[Proposed: Total Units of Service]]-SUD_UOS[[#This Row],[Prior Approved: Total Units of Service]],0)</f>
        <v>0</v>
      </c>
      <c r="T146" s="610">
        <f>IFERROR(SUD_UOS[[#This Row],[Proposed: DMC Units]]-SUD_UOS[[#This Row],[Prior Approved: DMC Units]],0)</f>
        <v>0</v>
      </c>
    </row>
    <row r="147" spans="1:20" ht="13" hidden="1">
      <c r="A147" s="603">
        <v>139</v>
      </c>
      <c r="B147" s="604"/>
      <c r="C147" s="604"/>
      <c r="D147" s="604"/>
      <c r="E147" s="605"/>
      <c r="F147" s="605"/>
      <c r="G147" s="606">
        <f>IFERROR(SUD_UOS[[#This Row],[Gross Cost $]]-SUD_UOS[[#This Row],[Other Revenues $]],0)</f>
        <v>0</v>
      </c>
      <c r="H147" s="607"/>
      <c r="I147" s="607"/>
      <c r="J147" s="608" t="str">
        <f>IFERROR(SUD_UOS[[#This Row],[Proposed: DMC Units]]/SUD_UOS[[#This Row],[Proposed: Total Units of Service]],"")</f>
        <v/>
      </c>
      <c r="K147" s="612"/>
      <c r="L147" s="606">
        <f>IFERROR(SUD_UOS[[#This Row],[Gross Cost $]]/SUD_UOS[[#This Row],[Proposed: Total Units of Service]],0)</f>
        <v>0</v>
      </c>
      <c r="M147" s="606">
        <f>IFERROR(SUD_UOS[[#This Row],[Net Cost $]]/SUD_UOS[[#This Row],[Proposed: Total Units of Service]],0)</f>
        <v>0</v>
      </c>
      <c r="N147" s="606">
        <f>IFERROR(MIN(SUD_UOS[[#This Row],[Interim Rate (Rate Cap) $]:[Net Cost per Unit $]])*SUD_UOS[[#This Row],[Proposed: DMC Units]],0)</f>
        <v>0</v>
      </c>
      <c r="O147" s="606">
        <f>IFERROR(MIN(SUD_UOS[[#This Row],[Interim Rate (Rate Cap) $]:[Net Cost per Unit $]])*(SUD_UOS[[#This Row],[Proposed: Total Units of Service]]-SUD_UOS[[#This Row],[Proposed: DMC Units]]),0)</f>
        <v>0</v>
      </c>
      <c r="P147" s="607"/>
      <c r="Q147" s="607"/>
      <c r="R147" s="608" t="str">
        <f>IFERROR(SUD_UOS[[#This Row],[Prior Approved: DMC Units]]/SUD_UOS[[#This Row],[Prior Approved: Total Units of Service]],"")</f>
        <v/>
      </c>
      <c r="S147" s="610">
        <f>IFERROR(SUD_UOS[[#This Row],[Proposed: Total Units of Service]]-SUD_UOS[[#This Row],[Prior Approved: Total Units of Service]],0)</f>
        <v>0</v>
      </c>
      <c r="T147" s="610">
        <f>IFERROR(SUD_UOS[[#This Row],[Proposed: DMC Units]]-SUD_UOS[[#This Row],[Prior Approved: DMC Units]],0)</f>
        <v>0</v>
      </c>
    </row>
    <row r="148" spans="1:20" ht="13" hidden="1">
      <c r="A148" s="603">
        <v>140</v>
      </c>
      <c r="B148" s="604"/>
      <c r="C148" s="604"/>
      <c r="D148" s="604"/>
      <c r="E148" s="605"/>
      <c r="F148" s="605"/>
      <c r="G148" s="606">
        <f>IFERROR(SUD_UOS[[#This Row],[Gross Cost $]]-SUD_UOS[[#This Row],[Other Revenues $]],0)</f>
        <v>0</v>
      </c>
      <c r="H148" s="607"/>
      <c r="I148" s="607"/>
      <c r="J148" s="608" t="str">
        <f>IFERROR(SUD_UOS[[#This Row],[Proposed: DMC Units]]/SUD_UOS[[#This Row],[Proposed: Total Units of Service]],"")</f>
        <v/>
      </c>
      <c r="K148" s="612"/>
      <c r="L148" s="606">
        <f>IFERROR(SUD_UOS[[#This Row],[Gross Cost $]]/SUD_UOS[[#This Row],[Proposed: Total Units of Service]],0)</f>
        <v>0</v>
      </c>
      <c r="M148" s="606">
        <f>IFERROR(SUD_UOS[[#This Row],[Net Cost $]]/SUD_UOS[[#This Row],[Proposed: Total Units of Service]],0)</f>
        <v>0</v>
      </c>
      <c r="N148" s="606">
        <f>IFERROR(MIN(SUD_UOS[[#This Row],[Interim Rate (Rate Cap) $]:[Net Cost per Unit $]])*SUD_UOS[[#This Row],[Proposed: DMC Units]],0)</f>
        <v>0</v>
      </c>
      <c r="O148" s="606">
        <f>IFERROR(MIN(SUD_UOS[[#This Row],[Interim Rate (Rate Cap) $]:[Net Cost per Unit $]])*(SUD_UOS[[#This Row],[Proposed: Total Units of Service]]-SUD_UOS[[#This Row],[Proposed: DMC Units]]),0)</f>
        <v>0</v>
      </c>
      <c r="P148" s="607"/>
      <c r="Q148" s="607"/>
      <c r="R148" s="608" t="str">
        <f>IFERROR(SUD_UOS[[#This Row],[Prior Approved: DMC Units]]/SUD_UOS[[#This Row],[Prior Approved: Total Units of Service]],"")</f>
        <v/>
      </c>
      <c r="S148" s="610">
        <f>IFERROR(SUD_UOS[[#This Row],[Proposed: Total Units of Service]]-SUD_UOS[[#This Row],[Prior Approved: Total Units of Service]],0)</f>
        <v>0</v>
      </c>
      <c r="T148" s="610">
        <f>IFERROR(SUD_UOS[[#This Row],[Proposed: DMC Units]]-SUD_UOS[[#This Row],[Prior Approved: DMC Units]],0)</f>
        <v>0</v>
      </c>
    </row>
    <row r="149" spans="1:20" ht="13" hidden="1">
      <c r="A149" s="603">
        <v>141</v>
      </c>
      <c r="B149" s="604"/>
      <c r="C149" s="604"/>
      <c r="D149" s="604"/>
      <c r="E149" s="605"/>
      <c r="F149" s="605"/>
      <c r="G149" s="606">
        <f>IFERROR(SUD_UOS[[#This Row],[Gross Cost $]]-SUD_UOS[[#This Row],[Other Revenues $]],0)</f>
        <v>0</v>
      </c>
      <c r="H149" s="607"/>
      <c r="I149" s="607"/>
      <c r="J149" s="608" t="str">
        <f>IFERROR(SUD_UOS[[#This Row],[Proposed: DMC Units]]/SUD_UOS[[#This Row],[Proposed: Total Units of Service]],"")</f>
        <v/>
      </c>
      <c r="K149" s="612"/>
      <c r="L149" s="606">
        <f>IFERROR(SUD_UOS[[#This Row],[Gross Cost $]]/SUD_UOS[[#This Row],[Proposed: Total Units of Service]],0)</f>
        <v>0</v>
      </c>
      <c r="M149" s="606">
        <f>IFERROR(SUD_UOS[[#This Row],[Net Cost $]]/SUD_UOS[[#This Row],[Proposed: Total Units of Service]],0)</f>
        <v>0</v>
      </c>
      <c r="N149" s="606">
        <f>IFERROR(MIN(SUD_UOS[[#This Row],[Interim Rate (Rate Cap) $]:[Net Cost per Unit $]])*SUD_UOS[[#This Row],[Proposed: DMC Units]],0)</f>
        <v>0</v>
      </c>
      <c r="O149" s="606">
        <f>IFERROR(MIN(SUD_UOS[[#This Row],[Interim Rate (Rate Cap) $]:[Net Cost per Unit $]])*(SUD_UOS[[#This Row],[Proposed: Total Units of Service]]-SUD_UOS[[#This Row],[Proposed: DMC Units]]),0)</f>
        <v>0</v>
      </c>
      <c r="P149" s="607"/>
      <c r="Q149" s="607"/>
      <c r="R149" s="608" t="str">
        <f>IFERROR(SUD_UOS[[#This Row],[Prior Approved: DMC Units]]/SUD_UOS[[#This Row],[Prior Approved: Total Units of Service]],"")</f>
        <v/>
      </c>
      <c r="S149" s="610">
        <f>IFERROR(SUD_UOS[[#This Row],[Proposed: Total Units of Service]]-SUD_UOS[[#This Row],[Prior Approved: Total Units of Service]],0)</f>
        <v>0</v>
      </c>
      <c r="T149" s="610">
        <f>IFERROR(SUD_UOS[[#This Row],[Proposed: DMC Units]]-SUD_UOS[[#This Row],[Prior Approved: DMC Units]],0)</f>
        <v>0</v>
      </c>
    </row>
    <row r="150" spans="1:20" ht="13" hidden="1">
      <c r="A150" s="603">
        <v>142</v>
      </c>
      <c r="B150" s="604"/>
      <c r="C150" s="604"/>
      <c r="D150" s="604"/>
      <c r="E150" s="605"/>
      <c r="F150" s="605"/>
      <c r="G150" s="606">
        <f>IFERROR(SUD_UOS[[#This Row],[Gross Cost $]]-SUD_UOS[[#This Row],[Other Revenues $]],0)</f>
        <v>0</v>
      </c>
      <c r="H150" s="607"/>
      <c r="I150" s="607"/>
      <c r="J150" s="608" t="str">
        <f>IFERROR(SUD_UOS[[#This Row],[Proposed: DMC Units]]/SUD_UOS[[#This Row],[Proposed: Total Units of Service]],"")</f>
        <v/>
      </c>
      <c r="K150" s="612"/>
      <c r="L150" s="606">
        <f>IFERROR(SUD_UOS[[#This Row],[Gross Cost $]]/SUD_UOS[[#This Row],[Proposed: Total Units of Service]],0)</f>
        <v>0</v>
      </c>
      <c r="M150" s="606">
        <f>IFERROR(SUD_UOS[[#This Row],[Net Cost $]]/SUD_UOS[[#This Row],[Proposed: Total Units of Service]],0)</f>
        <v>0</v>
      </c>
      <c r="N150" s="606">
        <f>IFERROR(MIN(SUD_UOS[[#This Row],[Interim Rate (Rate Cap) $]:[Net Cost per Unit $]])*SUD_UOS[[#This Row],[Proposed: DMC Units]],0)</f>
        <v>0</v>
      </c>
      <c r="O150" s="606">
        <f>IFERROR(MIN(SUD_UOS[[#This Row],[Interim Rate (Rate Cap) $]:[Net Cost per Unit $]])*(SUD_UOS[[#This Row],[Proposed: Total Units of Service]]-SUD_UOS[[#This Row],[Proposed: DMC Units]]),0)</f>
        <v>0</v>
      </c>
      <c r="P150" s="607"/>
      <c r="Q150" s="607"/>
      <c r="R150" s="608" t="str">
        <f>IFERROR(SUD_UOS[[#This Row],[Prior Approved: DMC Units]]/SUD_UOS[[#This Row],[Prior Approved: Total Units of Service]],"")</f>
        <v/>
      </c>
      <c r="S150" s="610">
        <f>IFERROR(SUD_UOS[[#This Row],[Proposed: Total Units of Service]]-SUD_UOS[[#This Row],[Prior Approved: Total Units of Service]],0)</f>
        <v>0</v>
      </c>
      <c r="T150" s="610">
        <f>IFERROR(SUD_UOS[[#This Row],[Proposed: DMC Units]]-SUD_UOS[[#This Row],[Prior Approved: DMC Units]],0)</f>
        <v>0</v>
      </c>
    </row>
    <row r="151" spans="1:20" ht="13" hidden="1">
      <c r="A151" s="603">
        <v>143</v>
      </c>
      <c r="B151" s="604"/>
      <c r="C151" s="604"/>
      <c r="D151" s="604"/>
      <c r="E151" s="605"/>
      <c r="F151" s="605"/>
      <c r="G151" s="606">
        <f>IFERROR(SUD_UOS[[#This Row],[Gross Cost $]]-SUD_UOS[[#This Row],[Other Revenues $]],0)</f>
        <v>0</v>
      </c>
      <c r="H151" s="607"/>
      <c r="I151" s="607"/>
      <c r="J151" s="608" t="str">
        <f>IFERROR(SUD_UOS[[#This Row],[Proposed: DMC Units]]/SUD_UOS[[#This Row],[Proposed: Total Units of Service]],"")</f>
        <v/>
      </c>
      <c r="K151" s="612"/>
      <c r="L151" s="606">
        <f>IFERROR(SUD_UOS[[#This Row],[Gross Cost $]]/SUD_UOS[[#This Row],[Proposed: Total Units of Service]],0)</f>
        <v>0</v>
      </c>
      <c r="M151" s="606">
        <f>IFERROR(SUD_UOS[[#This Row],[Net Cost $]]/SUD_UOS[[#This Row],[Proposed: Total Units of Service]],0)</f>
        <v>0</v>
      </c>
      <c r="N151" s="606">
        <f>IFERROR(MIN(SUD_UOS[[#This Row],[Interim Rate (Rate Cap) $]:[Net Cost per Unit $]])*SUD_UOS[[#This Row],[Proposed: DMC Units]],0)</f>
        <v>0</v>
      </c>
      <c r="O151" s="606">
        <f>IFERROR(MIN(SUD_UOS[[#This Row],[Interim Rate (Rate Cap) $]:[Net Cost per Unit $]])*(SUD_UOS[[#This Row],[Proposed: Total Units of Service]]-SUD_UOS[[#This Row],[Proposed: DMC Units]]),0)</f>
        <v>0</v>
      </c>
      <c r="P151" s="607"/>
      <c r="Q151" s="607"/>
      <c r="R151" s="608" t="str">
        <f>IFERROR(SUD_UOS[[#This Row],[Prior Approved: DMC Units]]/SUD_UOS[[#This Row],[Prior Approved: Total Units of Service]],"")</f>
        <v/>
      </c>
      <c r="S151" s="610">
        <f>IFERROR(SUD_UOS[[#This Row],[Proposed: Total Units of Service]]-SUD_UOS[[#This Row],[Prior Approved: Total Units of Service]],0)</f>
        <v>0</v>
      </c>
      <c r="T151" s="610">
        <f>IFERROR(SUD_UOS[[#This Row],[Proposed: DMC Units]]-SUD_UOS[[#This Row],[Prior Approved: DMC Units]],0)</f>
        <v>0</v>
      </c>
    </row>
    <row r="152" spans="1:20" ht="13" hidden="1">
      <c r="A152" s="603">
        <v>144</v>
      </c>
      <c r="B152" s="604"/>
      <c r="C152" s="604"/>
      <c r="D152" s="604"/>
      <c r="E152" s="605"/>
      <c r="F152" s="605"/>
      <c r="G152" s="606">
        <f>IFERROR(SUD_UOS[[#This Row],[Gross Cost $]]-SUD_UOS[[#This Row],[Other Revenues $]],0)</f>
        <v>0</v>
      </c>
      <c r="H152" s="607"/>
      <c r="I152" s="607"/>
      <c r="J152" s="608" t="str">
        <f>IFERROR(SUD_UOS[[#This Row],[Proposed: DMC Units]]/SUD_UOS[[#This Row],[Proposed: Total Units of Service]],"")</f>
        <v/>
      </c>
      <c r="K152" s="612"/>
      <c r="L152" s="606">
        <f>IFERROR(SUD_UOS[[#This Row],[Gross Cost $]]/SUD_UOS[[#This Row],[Proposed: Total Units of Service]],0)</f>
        <v>0</v>
      </c>
      <c r="M152" s="606">
        <f>IFERROR(SUD_UOS[[#This Row],[Net Cost $]]/SUD_UOS[[#This Row],[Proposed: Total Units of Service]],0)</f>
        <v>0</v>
      </c>
      <c r="N152" s="606">
        <f>IFERROR(MIN(SUD_UOS[[#This Row],[Interim Rate (Rate Cap) $]:[Net Cost per Unit $]])*SUD_UOS[[#This Row],[Proposed: DMC Units]],0)</f>
        <v>0</v>
      </c>
      <c r="O152" s="606">
        <f>IFERROR(MIN(SUD_UOS[[#This Row],[Interim Rate (Rate Cap) $]:[Net Cost per Unit $]])*(SUD_UOS[[#This Row],[Proposed: Total Units of Service]]-SUD_UOS[[#This Row],[Proposed: DMC Units]]),0)</f>
        <v>0</v>
      </c>
      <c r="P152" s="607"/>
      <c r="Q152" s="607"/>
      <c r="R152" s="608" t="str">
        <f>IFERROR(SUD_UOS[[#This Row],[Prior Approved: DMC Units]]/SUD_UOS[[#This Row],[Prior Approved: Total Units of Service]],"")</f>
        <v/>
      </c>
      <c r="S152" s="610">
        <f>IFERROR(SUD_UOS[[#This Row],[Proposed: Total Units of Service]]-SUD_UOS[[#This Row],[Prior Approved: Total Units of Service]],0)</f>
        <v>0</v>
      </c>
      <c r="T152" s="610">
        <f>IFERROR(SUD_UOS[[#This Row],[Proposed: DMC Units]]-SUD_UOS[[#This Row],[Prior Approved: DMC Units]],0)</f>
        <v>0</v>
      </c>
    </row>
    <row r="153" spans="1:20" ht="13" hidden="1">
      <c r="A153" s="603">
        <v>145</v>
      </c>
      <c r="B153" s="604"/>
      <c r="C153" s="604"/>
      <c r="D153" s="604"/>
      <c r="E153" s="605"/>
      <c r="F153" s="605"/>
      <c r="G153" s="606">
        <f>IFERROR(SUD_UOS[[#This Row],[Gross Cost $]]-SUD_UOS[[#This Row],[Other Revenues $]],0)</f>
        <v>0</v>
      </c>
      <c r="H153" s="607"/>
      <c r="I153" s="607"/>
      <c r="J153" s="608" t="str">
        <f>IFERROR(SUD_UOS[[#This Row],[Proposed: DMC Units]]/SUD_UOS[[#This Row],[Proposed: Total Units of Service]],"")</f>
        <v/>
      </c>
      <c r="K153" s="612"/>
      <c r="L153" s="606">
        <f>IFERROR(SUD_UOS[[#This Row],[Gross Cost $]]/SUD_UOS[[#This Row],[Proposed: Total Units of Service]],0)</f>
        <v>0</v>
      </c>
      <c r="M153" s="606">
        <f>IFERROR(SUD_UOS[[#This Row],[Net Cost $]]/SUD_UOS[[#This Row],[Proposed: Total Units of Service]],0)</f>
        <v>0</v>
      </c>
      <c r="N153" s="606">
        <f>IFERROR(MIN(SUD_UOS[[#This Row],[Interim Rate (Rate Cap) $]:[Net Cost per Unit $]])*SUD_UOS[[#This Row],[Proposed: DMC Units]],0)</f>
        <v>0</v>
      </c>
      <c r="O153" s="606">
        <f>IFERROR(MIN(SUD_UOS[[#This Row],[Interim Rate (Rate Cap) $]:[Net Cost per Unit $]])*(SUD_UOS[[#This Row],[Proposed: Total Units of Service]]-SUD_UOS[[#This Row],[Proposed: DMC Units]]),0)</f>
        <v>0</v>
      </c>
      <c r="P153" s="607"/>
      <c r="Q153" s="607"/>
      <c r="R153" s="608" t="str">
        <f>IFERROR(SUD_UOS[[#This Row],[Prior Approved: DMC Units]]/SUD_UOS[[#This Row],[Prior Approved: Total Units of Service]],"")</f>
        <v/>
      </c>
      <c r="S153" s="610">
        <f>IFERROR(SUD_UOS[[#This Row],[Proposed: Total Units of Service]]-SUD_UOS[[#This Row],[Prior Approved: Total Units of Service]],0)</f>
        <v>0</v>
      </c>
      <c r="T153" s="610">
        <f>IFERROR(SUD_UOS[[#This Row],[Proposed: DMC Units]]-SUD_UOS[[#This Row],[Prior Approved: DMC Units]],0)</f>
        <v>0</v>
      </c>
    </row>
    <row r="154" spans="1:20" ht="13" hidden="1">
      <c r="A154" s="603">
        <v>146</v>
      </c>
      <c r="B154" s="604"/>
      <c r="C154" s="604"/>
      <c r="D154" s="604"/>
      <c r="E154" s="605"/>
      <c r="F154" s="605"/>
      <c r="G154" s="606">
        <f>IFERROR(SUD_UOS[[#This Row],[Gross Cost $]]-SUD_UOS[[#This Row],[Other Revenues $]],0)</f>
        <v>0</v>
      </c>
      <c r="H154" s="607"/>
      <c r="I154" s="607"/>
      <c r="J154" s="608" t="str">
        <f>IFERROR(SUD_UOS[[#This Row],[Proposed: DMC Units]]/SUD_UOS[[#This Row],[Proposed: Total Units of Service]],"")</f>
        <v/>
      </c>
      <c r="K154" s="612"/>
      <c r="L154" s="606">
        <f>IFERROR(SUD_UOS[[#This Row],[Gross Cost $]]/SUD_UOS[[#This Row],[Proposed: Total Units of Service]],0)</f>
        <v>0</v>
      </c>
      <c r="M154" s="606">
        <f>IFERROR(SUD_UOS[[#This Row],[Net Cost $]]/SUD_UOS[[#This Row],[Proposed: Total Units of Service]],0)</f>
        <v>0</v>
      </c>
      <c r="N154" s="606">
        <f>IFERROR(MIN(SUD_UOS[[#This Row],[Interim Rate (Rate Cap) $]:[Net Cost per Unit $]])*SUD_UOS[[#This Row],[Proposed: DMC Units]],0)</f>
        <v>0</v>
      </c>
      <c r="O154" s="606">
        <f>IFERROR(MIN(SUD_UOS[[#This Row],[Interim Rate (Rate Cap) $]:[Net Cost per Unit $]])*(SUD_UOS[[#This Row],[Proposed: Total Units of Service]]-SUD_UOS[[#This Row],[Proposed: DMC Units]]),0)</f>
        <v>0</v>
      </c>
      <c r="P154" s="607"/>
      <c r="Q154" s="607"/>
      <c r="R154" s="608" t="str">
        <f>IFERROR(SUD_UOS[[#This Row],[Prior Approved: DMC Units]]/SUD_UOS[[#This Row],[Prior Approved: Total Units of Service]],"")</f>
        <v/>
      </c>
      <c r="S154" s="610">
        <f>IFERROR(SUD_UOS[[#This Row],[Proposed: Total Units of Service]]-SUD_UOS[[#This Row],[Prior Approved: Total Units of Service]],0)</f>
        <v>0</v>
      </c>
      <c r="T154" s="610">
        <f>IFERROR(SUD_UOS[[#This Row],[Proposed: DMC Units]]-SUD_UOS[[#This Row],[Prior Approved: DMC Units]],0)</f>
        <v>0</v>
      </c>
    </row>
    <row r="155" spans="1:20" ht="13" hidden="1">
      <c r="A155" s="603">
        <v>147</v>
      </c>
      <c r="B155" s="604"/>
      <c r="C155" s="604"/>
      <c r="D155" s="604"/>
      <c r="E155" s="605"/>
      <c r="F155" s="605"/>
      <c r="G155" s="606">
        <f>IFERROR(SUD_UOS[[#This Row],[Gross Cost $]]-SUD_UOS[[#This Row],[Other Revenues $]],0)</f>
        <v>0</v>
      </c>
      <c r="H155" s="607"/>
      <c r="I155" s="607"/>
      <c r="J155" s="608" t="str">
        <f>IFERROR(SUD_UOS[[#This Row],[Proposed: DMC Units]]/SUD_UOS[[#This Row],[Proposed: Total Units of Service]],"")</f>
        <v/>
      </c>
      <c r="K155" s="612"/>
      <c r="L155" s="606">
        <f>IFERROR(SUD_UOS[[#This Row],[Gross Cost $]]/SUD_UOS[[#This Row],[Proposed: Total Units of Service]],0)</f>
        <v>0</v>
      </c>
      <c r="M155" s="606">
        <f>IFERROR(SUD_UOS[[#This Row],[Net Cost $]]/SUD_UOS[[#This Row],[Proposed: Total Units of Service]],0)</f>
        <v>0</v>
      </c>
      <c r="N155" s="606">
        <f>IFERROR(MIN(SUD_UOS[[#This Row],[Interim Rate (Rate Cap) $]:[Net Cost per Unit $]])*SUD_UOS[[#This Row],[Proposed: DMC Units]],0)</f>
        <v>0</v>
      </c>
      <c r="O155" s="606">
        <f>IFERROR(MIN(SUD_UOS[[#This Row],[Interim Rate (Rate Cap) $]:[Net Cost per Unit $]])*(SUD_UOS[[#This Row],[Proposed: Total Units of Service]]-SUD_UOS[[#This Row],[Proposed: DMC Units]]),0)</f>
        <v>0</v>
      </c>
      <c r="P155" s="607"/>
      <c r="Q155" s="607"/>
      <c r="R155" s="608" t="str">
        <f>IFERROR(SUD_UOS[[#This Row],[Prior Approved: DMC Units]]/SUD_UOS[[#This Row],[Prior Approved: Total Units of Service]],"")</f>
        <v/>
      </c>
      <c r="S155" s="610">
        <f>IFERROR(SUD_UOS[[#This Row],[Proposed: Total Units of Service]]-SUD_UOS[[#This Row],[Prior Approved: Total Units of Service]],0)</f>
        <v>0</v>
      </c>
      <c r="T155" s="610">
        <f>IFERROR(SUD_UOS[[#This Row],[Proposed: DMC Units]]-SUD_UOS[[#This Row],[Prior Approved: DMC Units]],0)</f>
        <v>0</v>
      </c>
    </row>
    <row r="156" spans="1:20" ht="13" hidden="1">
      <c r="A156" s="603">
        <v>148</v>
      </c>
      <c r="B156" s="604"/>
      <c r="C156" s="604"/>
      <c r="D156" s="604"/>
      <c r="E156" s="605"/>
      <c r="F156" s="605"/>
      <c r="G156" s="606">
        <f>IFERROR(SUD_UOS[[#This Row],[Gross Cost $]]-SUD_UOS[[#This Row],[Other Revenues $]],0)</f>
        <v>0</v>
      </c>
      <c r="H156" s="607"/>
      <c r="I156" s="607"/>
      <c r="J156" s="608" t="str">
        <f>IFERROR(SUD_UOS[[#This Row],[Proposed: DMC Units]]/SUD_UOS[[#This Row],[Proposed: Total Units of Service]],"")</f>
        <v/>
      </c>
      <c r="K156" s="612"/>
      <c r="L156" s="606">
        <f>IFERROR(SUD_UOS[[#This Row],[Gross Cost $]]/SUD_UOS[[#This Row],[Proposed: Total Units of Service]],0)</f>
        <v>0</v>
      </c>
      <c r="M156" s="606">
        <f>IFERROR(SUD_UOS[[#This Row],[Net Cost $]]/SUD_UOS[[#This Row],[Proposed: Total Units of Service]],0)</f>
        <v>0</v>
      </c>
      <c r="N156" s="606">
        <f>IFERROR(MIN(SUD_UOS[[#This Row],[Interim Rate (Rate Cap) $]:[Net Cost per Unit $]])*SUD_UOS[[#This Row],[Proposed: DMC Units]],0)</f>
        <v>0</v>
      </c>
      <c r="O156" s="606">
        <f>IFERROR(MIN(SUD_UOS[[#This Row],[Interim Rate (Rate Cap) $]:[Net Cost per Unit $]])*(SUD_UOS[[#This Row],[Proposed: Total Units of Service]]-SUD_UOS[[#This Row],[Proposed: DMC Units]]),0)</f>
        <v>0</v>
      </c>
      <c r="P156" s="607"/>
      <c r="Q156" s="607"/>
      <c r="R156" s="608" t="str">
        <f>IFERROR(SUD_UOS[[#This Row],[Prior Approved: DMC Units]]/SUD_UOS[[#This Row],[Prior Approved: Total Units of Service]],"")</f>
        <v/>
      </c>
      <c r="S156" s="610">
        <f>IFERROR(SUD_UOS[[#This Row],[Proposed: Total Units of Service]]-SUD_UOS[[#This Row],[Prior Approved: Total Units of Service]],0)</f>
        <v>0</v>
      </c>
      <c r="T156" s="610">
        <f>IFERROR(SUD_UOS[[#This Row],[Proposed: DMC Units]]-SUD_UOS[[#This Row],[Prior Approved: DMC Units]],0)</f>
        <v>0</v>
      </c>
    </row>
    <row r="157" spans="1:20" ht="13" hidden="1">
      <c r="A157" s="603">
        <v>149</v>
      </c>
      <c r="B157" s="604"/>
      <c r="C157" s="604"/>
      <c r="D157" s="604"/>
      <c r="E157" s="605"/>
      <c r="F157" s="605"/>
      <c r="G157" s="606">
        <f>IFERROR(SUD_UOS[[#This Row],[Gross Cost $]]-SUD_UOS[[#This Row],[Other Revenues $]],0)</f>
        <v>0</v>
      </c>
      <c r="H157" s="607"/>
      <c r="I157" s="607"/>
      <c r="J157" s="608" t="str">
        <f>IFERROR(SUD_UOS[[#This Row],[Proposed: DMC Units]]/SUD_UOS[[#This Row],[Proposed: Total Units of Service]],"")</f>
        <v/>
      </c>
      <c r="K157" s="612"/>
      <c r="L157" s="606">
        <f>IFERROR(SUD_UOS[[#This Row],[Gross Cost $]]/SUD_UOS[[#This Row],[Proposed: Total Units of Service]],0)</f>
        <v>0</v>
      </c>
      <c r="M157" s="606">
        <f>IFERROR(SUD_UOS[[#This Row],[Net Cost $]]/SUD_UOS[[#This Row],[Proposed: Total Units of Service]],0)</f>
        <v>0</v>
      </c>
      <c r="N157" s="606">
        <f>IFERROR(MIN(SUD_UOS[[#This Row],[Interim Rate (Rate Cap) $]:[Net Cost per Unit $]])*SUD_UOS[[#This Row],[Proposed: DMC Units]],0)</f>
        <v>0</v>
      </c>
      <c r="O157" s="606">
        <f>IFERROR(MIN(SUD_UOS[[#This Row],[Interim Rate (Rate Cap) $]:[Net Cost per Unit $]])*(SUD_UOS[[#This Row],[Proposed: Total Units of Service]]-SUD_UOS[[#This Row],[Proposed: DMC Units]]),0)</f>
        <v>0</v>
      </c>
      <c r="P157" s="607"/>
      <c r="Q157" s="607"/>
      <c r="R157" s="608" t="str">
        <f>IFERROR(SUD_UOS[[#This Row],[Prior Approved: DMC Units]]/SUD_UOS[[#This Row],[Prior Approved: Total Units of Service]],"")</f>
        <v/>
      </c>
      <c r="S157" s="610">
        <f>IFERROR(SUD_UOS[[#This Row],[Proposed: Total Units of Service]]-SUD_UOS[[#This Row],[Prior Approved: Total Units of Service]],0)</f>
        <v>0</v>
      </c>
      <c r="T157" s="610">
        <f>IFERROR(SUD_UOS[[#This Row],[Proposed: DMC Units]]-SUD_UOS[[#This Row],[Prior Approved: DMC Units]],0)</f>
        <v>0</v>
      </c>
    </row>
    <row r="158" spans="1:20" ht="13" hidden="1">
      <c r="A158" s="603">
        <v>150</v>
      </c>
      <c r="B158" s="604"/>
      <c r="C158" s="604"/>
      <c r="D158" s="604"/>
      <c r="E158" s="605"/>
      <c r="F158" s="605"/>
      <c r="G158" s="606">
        <f>IFERROR(SUD_UOS[[#This Row],[Gross Cost $]]-SUD_UOS[[#This Row],[Other Revenues $]],0)</f>
        <v>0</v>
      </c>
      <c r="H158" s="607"/>
      <c r="I158" s="607"/>
      <c r="J158" s="608" t="str">
        <f>IFERROR(SUD_UOS[[#This Row],[Proposed: DMC Units]]/SUD_UOS[[#This Row],[Proposed: Total Units of Service]],"")</f>
        <v/>
      </c>
      <c r="K158" s="612"/>
      <c r="L158" s="606">
        <f>IFERROR(SUD_UOS[[#This Row],[Gross Cost $]]/SUD_UOS[[#This Row],[Proposed: Total Units of Service]],0)</f>
        <v>0</v>
      </c>
      <c r="M158" s="606">
        <f>IFERROR(SUD_UOS[[#This Row],[Net Cost $]]/SUD_UOS[[#This Row],[Proposed: Total Units of Service]],0)</f>
        <v>0</v>
      </c>
      <c r="N158" s="606">
        <f>IFERROR(MIN(SUD_UOS[[#This Row],[Interim Rate (Rate Cap) $]:[Net Cost per Unit $]])*SUD_UOS[[#This Row],[Proposed: DMC Units]],0)</f>
        <v>0</v>
      </c>
      <c r="O158" s="606">
        <f>IFERROR(MIN(SUD_UOS[[#This Row],[Interim Rate (Rate Cap) $]:[Net Cost per Unit $]])*(SUD_UOS[[#This Row],[Proposed: Total Units of Service]]-SUD_UOS[[#This Row],[Proposed: DMC Units]]),0)</f>
        <v>0</v>
      </c>
      <c r="P158" s="607"/>
      <c r="Q158" s="607"/>
      <c r="R158" s="608" t="str">
        <f>IFERROR(SUD_UOS[[#This Row],[Prior Approved: DMC Units]]/SUD_UOS[[#This Row],[Prior Approved: Total Units of Service]],"")</f>
        <v/>
      </c>
      <c r="S158" s="610">
        <f>IFERROR(SUD_UOS[[#This Row],[Proposed: Total Units of Service]]-SUD_UOS[[#This Row],[Prior Approved: Total Units of Service]],0)</f>
        <v>0</v>
      </c>
      <c r="T158" s="610">
        <f>IFERROR(SUD_UOS[[#This Row],[Proposed: DMC Units]]-SUD_UOS[[#This Row],[Prior Approved: DMC Units]],0)</f>
        <v>0</v>
      </c>
    </row>
    <row r="159" spans="1:20" ht="13" hidden="1">
      <c r="A159" s="603">
        <v>151</v>
      </c>
      <c r="B159" s="604"/>
      <c r="C159" s="604"/>
      <c r="D159" s="604"/>
      <c r="E159" s="605"/>
      <c r="F159" s="605"/>
      <c r="G159" s="606">
        <f>IFERROR(SUD_UOS[[#This Row],[Gross Cost $]]-SUD_UOS[[#This Row],[Other Revenues $]],0)</f>
        <v>0</v>
      </c>
      <c r="H159" s="607"/>
      <c r="I159" s="607"/>
      <c r="J159" s="608" t="str">
        <f>IFERROR(SUD_UOS[[#This Row],[Proposed: DMC Units]]/SUD_UOS[[#This Row],[Proposed: Total Units of Service]],"")</f>
        <v/>
      </c>
      <c r="K159" s="612"/>
      <c r="L159" s="606">
        <f>IFERROR(SUD_UOS[[#This Row],[Gross Cost $]]/SUD_UOS[[#This Row],[Proposed: Total Units of Service]],0)</f>
        <v>0</v>
      </c>
      <c r="M159" s="606">
        <f>IFERROR(SUD_UOS[[#This Row],[Net Cost $]]/SUD_UOS[[#This Row],[Proposed: Total Units of Service]],0)</f>
        <v>0</v>
      </c>
      <c r="N159" s="606">
        <f>IFERROR(MIN(SUD_UOS[[#This Row],[Interim Rate (Rate Cap) $]:[Net Cost per Unit $]])*SUD_UOS[[#This Row],[Proposed: DMC Units]],0)</f>
        <v>0</v>
      </c>
      <c r="O159" s="606">
        <f>IFERROR(MIN(SUD_UOS[[#This Row],[Interim Rate (Rate Cap) $]:[Net Cost per Unit $]])*(SUD_UOS[[#This Row],[Proposed: Total Units of Service]]-SUD_UOS[[#This Row],[Proposed: DMC Units]]),0)</f>
        <v>0</v>
      </c>
      <c r="P159" s="607"/>
      <c r="Q159" s="607"/>
      <c r="R159" s="608" t="str">
        <f>IFERROR(SUD_UOS[[#This Row],[Prior Approved: DMC Units]]/SUD_UOS[[#This Row],[Prior Approved: Total Units of Service]],"")</f>
        <v/>
      </c>
      <c r="S159" s="610">
        <f>IFERROR(SUD_UOS[[#This Row],[Proposed: Total Units of Service]]-SUD_UOS[[#This Row],[Prior Approved: Total Units of Service]],0)</f>
        <v>0</v>
      </c>
      <c r="T159" s="610">
        <f>IFERROR(SUD_UOS[[#This Row],[Proposed: DMC Units]]-SUD_UOS[[#This Row],[Prior Approved: DMC Units]],0)</f>
        <v>0</v>
      </c>
    </row>
    <row r="160" spans="1:20" ht="13" hidden="1">
      <c r="A160" s="603">
        <v>152</v>
      </c>
      <c r="B160" s="604"/>
      <c r="C160" s="604"/>
      <c r="D160" s="604"/>
      <c r="E160" s="605"/>
      <c r="F160" s="605"/>
      <c r="G160" s="606">
        <f>IFERROR(SUD_UOS[[#This Row],[Gross Cost $]]-SUD_UOS[[#This Row],[Other Revenues $]],0)</f>
        <v>0</v>
      </c>
      <c r="H160" s="607"/>
      <c r="I160" s="607"/>
      <c r="J160" s="608" t="str">
        <f>IFERROR(SUD_UOS[[#This Row],[Proposed: DMC Units]]/SUD_UOS[[#This Row],[Proposed: Total Units of Service]],"")</f>
        <v/>
      </c>
      <c r="K160" s="612"/>
      <c r="L160" s="606">
        <f>IFERROR(SUD_UOS[[#This Row],[Gross Cost $]]/SUD_UOS[[#This Row],[Proposed: Total Units of Service]],0)</f>
        <v>0</v>
      </c>
      <c r="M160" s="606">
        <f>IFERROR(SUD_UOS[[#This Row],[Net Cost $]]/SUD_UOS[[#This Row],[Proposed: Total Units of Service]],0)</f>
        <v>0</v>
      </c>
      <c r="N160" s="606">
        <f>IFERROR(MIN(SUD_UOS[[#This Row],[Interim Rate (Rate Cap) $]:[Net Cost per Unit $]])*SUD_UOS[[#This Row],[Proposed: DMC Units]],0)</f>
        <v>0</v>
      </c>
      <c r="O160" s="606">
        <f>IFERROR(MIN(SUD_UOS[[#This Row],[Interim Rate (Rate Cap) $]:[Net Cost per Unit $]])*(SUD_UOS[[#This Row],[Proposed: Total Units of Service]]-SUD_UOS[[#This Row],[Proposed: DMC Units]]),0)</f>
        <v>0</v>
      </c>
      <c r="P160" s="607"/>
      <c r="Q160" s="607"/>
      <c r="R160" s="608" t="str">
        <f>IFERROR(SUD_UOS[[#This Row],[Prior Approved: DMC Units]]/SUD_UOS[[#This Row],[Prior Approved: Total Units of Service]],"")</f>
        <v/>
      </c>
      <c r="S160" s="610">
        <f>IFERROR(SUD_UOS[[#This Row],[Proposed: Total Units of Service]]-SUD_UOS[[#This Row],[Prior Approved: Total Units of Service]],0)</f>
        <v>0</v>
      </c>
      <c r="T160" s="610">
        <f>IFERROR(SUD_UOS[[#This Row],[Proposed: DMC Units]]-SUD_UOS[[#This Row],[Prior Approved: DMC Units]],0)</f>
        <v>0</v>
      </c>
    </row>
    <row r="161" spans="1:20" ht="13" hidden="1">
      <c r="A161" s="603">
        <v>153</v>
      </c>
      <c r="B161" s="604"/>
      <c r="C161" s="604"/>
      <c r="D161" s="604"/>
      <c r="E161" s="605"/>
      <c r="F161" s="605"/>
      <c r="G161" s="606">
        <f>IFERROR(SUD_UOS[[#This Row],[Gross Cost $]]-SUD_UOS[[#This Row],[Other Revenues $]],0)</f>
        <v>0</v>
      </c>
      <c r="H161" s="607"/>
      <c r="I161" s="607"/>
      <c r="J161" s="608" t="str">
        <f>IFERROR(SUD_UOS[[#This Row],[Proposed: DMC Units]]/SUD_UOS[[#This Row],[Proposed: Total Units of Service]],"")</f>
        <v/>
      </c>
      <c r="K161" s="612"/>
      <c r="L161" s="606">
        <f>IFERROR(SUD_UOS[[#This Row],[Gross Cost $]]/SUD_UOS[[#This Row],[Proposed: Total Units of Service]],0)</f>
        <v>0</v>
      </c>
      <c r="M161" s="606">
        <f>IFERROR(SUD_UOS[[#This Row],[Net Cost $]]/SUD_UOS[[#This Row],[Proposed: Total Units of Service]],0)</f>
        <v>0</v>
      </c>
      <c r="N161" s="606">
        <f>IFERROR(MIN(SUD_UOS[[#This Row],[Interim Rate (Rate Cap) $]:[Net Cost per Unit $]])*SUD_UOS[[#This Row],[Proposed: DMC Units]],0)</f>
        <v>0</v>
      </c>
      <c r="O161" s="606">
        <f>IFERROR(MIN(SUD_UOS[[#This Row],[Interim Rate (Rate Cap) $]:[Net Cost per Unit $]])*(SUD_UOS[[#This Row],[Proposed: Total Units of Service]]-SUD_UOS[[#This Row],[Proposed: DMC Units]]),0)</f>
        <v>0</v>
      </c>
      <c r="P161" s="607"/>
      <c r="Q161" s="607"/>
      <c r="R161" s="608" t="str">
        <f>IFERROR(SUD_UOS[[#This Row],[Prior Approved: DMC Units]]/SUD_UOS[[#This Row],[Prior Approved: Total Units of Service]],"")</f>
        <v/>
      </c>
      <c r="S161" s="610">
        <f>IFERROR(SUD_UOS[[#This Row],[Proposed: Total Units of Service]]-SUD_UOS[[#This Row],[Prior Approved: Total Units of Service]],0)</f>
        <v>0</v>
      </c>
      <c r="T161" s="610">
        <f>IFERROR(SUD_UOS[[#This Row],[Proposed: DMC Units]]-SUD_UOS[[#This Row],[Prior Approved: DMC Units]],0)</f>
        <v>0</v>
      </c>
    </row>
    <row r="162" spans="1:20" ht="13" hidden="1">
      <c r="A162" s="603">
        <v>154</v>
      </c>
      <c r="B162" s="604"/>
      <c r="C162" s="604"/>
      <c r="D162" s="604"/>
      <c r="E162" s="605"/>
      <c r="F162" s="605"/>
      <c r="G162" s="606">
        <f>IFERROR(SUD_UOS[[#This Row],[Gross Cost $]]-SUD_UOS[[#This Row],[Other Revenues $]],0)</f>
        <v>0</v>
      </c>
      <c r="H162" s="607"/>
      <c r="I162" s="607"/>
      <c r="J162" s="608" t="str">
        <f>IFERROR(SUD_UOS[[#This Row],[Proposed: DMC Units]]/SUD_UOS[[#This Row],[Proposed: Total Units of Service]],"")</f>
        <v/>
      </c>
      <c r="K162" s="612"/>
      <c r="L162" s="606">
        <f>IFERROR(SUD_UOS[[#This Row],[Gross Cost $]]/SUD_UOS[[#This Row],[Proposed: Total Units of Service]],0)</f>
        <v>0</v>
      </c>
      <c r="M162" s="606">
        <f>IFERROR(SUD_UOS[[#This Row],[Net Cost $]]/SUD_UOS[[#This Row],[Proposed: Total Units of Service]],0)</f>
        <v>0</v>
      </c>
      <c r="N162" s="606">
        <f>IFERROR(MIN(SUD_UOS[[#This Row],[Interim Rate (Rate Cap) $]:[Net Cost per Unit $]])*SUD_UOS[[#This Row],[Proposed: DMC Units]],0)</f>
        <v>0</v>
      </c>
      <c r="O162" s="606">
        <f>IFERROR(MIN(SUD_UOS[[#This Row],[Interim Rate (Rate Cap) $]:[Net Cost per Unit $]])*(SUD_UOS[[#This Row],[Proposed: Total Units of Service]]-SUD_UOS[[#This Row],[Proposed: DMC Units]]),0)</f>
        <v>0</v>
      </c>
      <c r="P162" s="607"/>
      <c r="Q162" s="607"/>
      <c r="R162" s="608" t="str">
        <f>IFERROR(SUD_UOS[[#This Row],[Prior Approved: DMC Units]]/SUD_UOS[[#This Row],[Prior Approved: Total Units of Service]],"")</f>
        <v/>
      </c>
      <c r="S162" s="610">
        <f>IFERROR(SUD_UOS[[#This Row],[Proposed: Total Units of Service]]-SUD_UOS[[#This Row],[Prior Approved: Total Units of Service]],0)</f>
        <v>0</v>
      </c>
      <c r="T162" s="610">
        <f>IFERROR(SUD_UOS[[#This Row],[Proposed: DMC Units]]-SUD_UOS[[#This Row],[Prior Approved: DMC Units]],0)</f>
        <v>0</v>
      </c>
    </row>
    <row r="163" spans="1:20" ht="13" hidden="1">
      <c r="A163" s="603">
        <v>155</v>
      </c>
      <c r="B163" s="604"/>
      <c r="C163" s="604"/>
      <c r="D163" s="604"/>
      <c r="E163" s="605"/>
      <c r="F163" s="605"/>
      <c r="G163" s="606">
        <f>IFERROR(SUD_UOS[[#This Row],[Gross Cost $]]-SUD_UOS[[#This Row],[Other Revenues $]],0)</f>
        <v>0</v>
      </c>
      <c r="H163" s="607"/>
      <c r="I163" s="607"/>
      <c r="J163" s="608" t="str">
        <f>IFERROR(SUD_UOS[[#This Row],[Proposed: DMC Units]]/SUD_UOS[[#This Row],[Proposed: Total Units of Service]],"")</f>
        <v/>
      </c>
      <c r="K163" s="612"/>
      <c r="L163" s="606">
        <f>IFERROR(SUD_UOS[[#This Row],[Gross Cost $]]/SUD_UOS[[#This Row],[Proposed: Total Units of Service]],0)</f>
        <v>0</v>
      </c>
      <c r="M163" s="606">
        <f>IFERROR(SUD_UOS[[#This Row],[Net Cost $]]/SUD_UOS[[#This Row],[Proposed: Total Units of Service]],0)</f>
        <v>0</v>
      </c>
      <c r="N163" s="606">
        <f>IFERROR(MIN(SUD_UOS[[#This Row],[Interim Rate (Rate Cap) $]:[Net Cost per Unit $]])*SUD_UOS[[#This Row],[Proposed: DMC Units]],0)</f>
        <v>0</v>
      </c>
      <c r="O163" s="606">
        <f>IFERROR(MIN(SUD_UOS[[#This Row],[Interim Rate (Rate Cap) $]:[Net Cost per Unit $]])*(SUD_UOS[[#This Row],[Proposed: Total Units of Service]]-SUD_UOS[[#This Row],[Proposed: DMC Units]]),0)</f>
        <v>0</v>
      </c>
      <c r="P163" s="607"/>
      <c r="Q163" s="607"/>
      <c r="R163" s="608" t="str">
        <f>IFERROR(SUD_UOS[[#This Row],[Prior Approved: DMC Units]]/SUD_UOS[[#This Row],[Prior Approved: Total Units of Service]],"")</f>
        <v/>
      </c>
      <c r="S163" s="610">
        <f>IFERROR(SUD_UOS[[#This Row],[Proposed: Total Units of Service]]-SUD_UOS[[#This Row],[Prior Approved: Total Units of Service]],0)</f>
        <v>0</v>
      </c>
      <c r="T163" s="610">
        <f>IFERROR(SUD_UOS[[#This Row],[Proposed: DMC Units]]-SUD_UOS[[#This Row],[Prior Approved: DMC Units]],0)</f>
        <v>0</v>
      </c>
    </row>
    <row r="164" spans="1:20" ht="13" hidden="1">
      <c r="A164" s="603">
        <v>156</v>
      </c>
      <c r="B164" s="604"/>
      <c r="C164" s="604"/>
      <c r="D164" s="604"/>
      <c r="E164" s="605"/>
      <c r="F164" s="605"/>
      <c r="G164" s="606">
        <f>IFERROR(SUD_UOS[[#This Row],[Gross Cost $]]-SUD_UOS[[#This Row],[Other Revenues $]],0)</f>
        <v>0</v>
      </c>
      <c r="H164" s="607"/>
      <c r="I164" s="607"/>
      <c r="J164" s="608" t="str">
        <f>IFERROR(SUD_UOS[[#This Row],[Proposed: DMC Units]]/SUD_UOS[[#This Row],[Proposed: Total Units of Service]],"")</f>
        <v/>
      </c>
      <c r="K164" s="612"/>
      <c r="L164" s="606">
        <f>IFERROR(SUD_UOS[[#This Row],[Gross Cost $]]/SUD_UOS[[#This Row],[Proposed: Total Units of Service]],0)</f>
        <v>0</v>
      </c>
      <c r="M164" s="606">
        <f>IFERROR(SUD_UOS[[#This Row],[Net Cost $]]/SUD_UOS[[#This Row],[Proposed: Total Units of Service]],0)</f>
        <v>0</v>
      </c>
      <c r="N164" s="606">
        <f>IFERROR(MIN(SUD_UOS[[#This Row],[Interim Rate (Rate Cap) $]:[Net Cost per Unit $]])*SUD_UOS[[#This Row],[Proposed: DMC Units]],0)</f>
        <v>0</v>
      </c>
      <c r="O164" s="606">
        <f>IFERROR(MIN(SUD_UOS[[#This Row],[Interim Rate (Rate Cap) $]:[Net Cost per Unit $]])*(SUD_UOS[[#This Row],[Proposed: Total Units of Service]]-SUD_UOS[[#This Row],[Proposed: DMC Units]]),0)</f>
        <v>0</v>
      </c>
      <c r="P164" s="607"/>
      <c r="Q164" s="607"/>
      <c r="R164" s="608" t="str">
        <f>IFERROR(SUD_UOS[[#This Row],[Prior Approved: DMC Units]]/SUD_UOS[[#This Row],[Prior Approved: Total Units of Service]],"")</f>
        <v/>
      </c>
      <c r="S164" s="610">
        <f>IFERROR(SUD_UOS[[#This Row],[Proposed: Total Units of Service]]-SUD_UOS[[#This Row],[Prior Approved: Total Units of Service]],0)</f>
        <v>0</v>
      </c>
      <c r="T164" s="610">
        <f>IFERROR(SUD_UOS[[#This Row],[Proposed: DMC Units]]-SUD_UOS[[#This Row],[Prior Approved: DMC Units]],0)</f>
        <v>0</v>
      </c>
    </row>
    <row r="165" spans="1:20" ht="13" hidden="1">
      <c r="A165" s="603">
        <v>157</v>
      </c>
      <c r="B165" s="604"/>
      <c r="C165" s="604"/>
      <c r="D165" s="604"/>
      <c r="E165" s="605"/>
      <c r="F165" s="605"/>
      <c r="G165" s="606">
        <f>IFERROR(SUD_UOS[[#This Row],[Gross Cost $]]-SUD_UOS[[#This Row],[Other Revenues $]],0)</f>
        <v>0</v>
      </c>
      <c r="H165" s="607"/>
      <c r="I165" s="607"/>
      <c r="J165" s="608" t="str">
        <f>IFERROR(SUD_UOS[[#This Row],[Proposed: DMC Units]]/SUD_UOS[[#This Row],[Proposed: Total Units of Service]],"")</f>
        <v/>
      </c>
      <c r="K165" s="612"/>
      <c r="L165" s="606">
        <f>IFERROR(SUD_UOS[[#This Row],[Gross Cost $]]/SUD_UOS[[#This Row],[Proposed: Total Units of Service]],0)</f>
        <v>0</v>
      </c>
      <c r="M165" s="606">
        <f>IFERROR(SUD_UOS[[#This Row],[Net Cost $]]/SUD_UOS[[#This Row],[Proposed: Total Units of Service]],0)</f>
        <v>0</v>
      </c>
      <c r="N165" s="606">
        <f>IFERROR(MIN(SUD_UOS[[#This Row],[Interim Rate (Rate Cap) $]:[Net Cost per Unit $]])*SUD_UOS[[#This Row],[Proposed: DMC Units]],0)</f>
        <v>0</v>
      </c>
      <c r="O165" s="606">
        <f>IFERROR(MIN(SUD_UOS[[#This Row],[Interim Rate (Rate Cap) $]:[Net Cost per Unit $]])*(SUD_UOS[[#This Row],[Proposed: Total Units of Service]]-SUD_UOS[[#This Row],[Proposed: DMC Units]]),0)</f>
        <v>0</v>
      </c>
      <c r="P165" s="607"/>
      <c r="Q165" s="607"/>
      <c r="R165" s="608" t="str">
        <f>IFERROR(SUD_UOS[[#This Row],[Prior Approved: DMC Units]]/SUD_UOS[[#This Row],[Prior Approved: Total Units of Service]],"")</f>
        <v/>
      </c>
      <c r="S165" s="610">
        <f>IFERROR(SUD_UOS[[#This Row],[Proposed: Total Units of Service]]-SUD_UOS[[#This Row],[Prior Approved: Total Units of Service]],0)</f>
        <v>0</v>
      </c>
      <c r="T165" s="610">
        <f>IFERROR(SUD_UOS[[#This Row],[Proposed: DMC Units]]-SUD_UOS[[#This Row],[Prior Approved: DMC Units]],0)</f>
        <v>0</v>
      </c>
    </row>
    <row r="166" spans="1:20" ht="13" hidden="1">
      <c r="A166" s="603">
        <v>158</v>
      </c>
      <c r="B166" s="604"/>
      <c r="C166" s="604"/>
      <c r="D166" s="604"/>
      <c r="E166" s="605"/>
      <c r="F166" s="605"/>
      <c r="G166" s="606">
        <f>IFERROR(SUD_UOS[[#This Row],[Gross Cost $]]-SUD_UOS[[#This Row],[Other Revenues $]],0)</f>
        <v>0</v>
      </c>
      <c r="H166" s="607"/>
      <c r="I166" s="607"/>
      <c r="J166" s="608" t="str">
        <f>IFERROR(SUD_UOS[[#This Row],[Proposed: DMC Units]]/SUD_UOS[[#This Row],[Proposed: Total Units of Service]],"")</f>
        <v/>
      </c>
      <c r="K166" s="612"/>
      <c r="L166" s="606">
        <f>IFERROR(SUD_UOS[[#This Row],[Gross Cost $]]/SUD_UOS[[#This Row],[Proposed: Total Units of Service]],0)</f>
        <v>0</v>
      </c>
      <c r="M166" s="606">
        <f>IFERROR(SUD_UOS[[#This Row],[Net Cost $]]/SUD_UOS[[#This Row],[Proposed: Total Units of Service]],0)</f>
        <v>0</v>
      </c>
      <c r="N166" s="606">
        <f>IFERROR(MIN(SUD_UOS[[#This Row],[Interim Rate (Rate Cap) $]:[Net Cost per Unit $]])*SUD_UOS[[#This Row],[Proposed: DMC Units]],0)</f>
        <v>0</v>
      </c>
      <c r="O166" s="606">
        <f>IFERROR(MIN(SUD_UOS[[#This Row],[Interim Rate (Rate Cap) $]:[Net Cost per Unit $]])*(SUD_UOS[[#This Row],[Proposed: Total Units of Service]]-SUD_UOS[[#This Row],[Proposed: DMC Units]]),0)</f>
        <v>0</v>
      </c>
      <c r="P166" s="607"/>
      <c r="Q166" s="607"/>
      <c r="R166" s="608" t="str">
        <f>IFERROR(SUD_UOS[[#This Row],[Prior Approved: DMC Units]]/SUD_UOS[[#This Row],[Prior Approved: Total Units of Service]],"")</f>
        <v/>
      </c>
      <c r="S166" s="610">
        <f>IFERROR(SUD_UOS[[#This Row],[Proposed: Total Units of Service]]-SUD_UOS[[#This Row],[Prior Approved: Total Units of Service]],0)</f>
        <v>0</v>
      </c>
      <c r="T166" s="610">
        <f>IFERROR(SUD_UOS[[#This Row],[Proposed: DMC Units]]-SUD_UOS[[#This Row],[Prior Approved: DMC Units]],0)</f>
        <v>0</v>
      </c>
    </row>
    <row r="167" spans="1:20" ht="13" hidden="1">
      <c r="A167" s="603">
        <v>159</v>
      </c>
      <c r="B167" s="604"/>
      <c r="C167" s="604"/>
      <c r="D167" s="604"/>
      <c r="E167" s="605"/>
      <c r="F167" s="605"/>
      <c r="G167" s="606">
        <f>IFERROR(SUD_UOS[[#This Row],[Gross Cost $]]-SUD_UOS[[#This Row],[Other Revenues $]],0)</f>
        <v>0</v>
      </c>
      <c r="H167" s="607"/>
      <c r="I167" s="607"/>
      <c r="J167" s="608" t="str">
        <f>IFERROR(SUD_UOS[[#This Row],[Proposed: DMC Units]]/SUD_UOS[[#This Row],[Proposed: Total Units of Service]],"")</f>
        <v/>
      </c>
      <c r="K167" s="612"/>
      <c r="L167" s="606">
        <f>IFERROR(SUD_UOS[[#This Row],[Gross Cost $]]/SUD_UOS[[#This Row],[Proposed: Total Units of Service]],0)</f>
        <v>0</v>
      </c>
      <c r="M167" s="606">
        <f>IFERROR(SUD_UOS[[#This Row],[Net Cost $]]/SUD_UOS[[#This Row],[Proposed: Total Units of Service]],0)</f>
        <v>0</v>
      </c>
      <c r="N167" s="606">
        <f>IFERROR(MIN(SUD_UOS[[#This Row],[Interim Rate (Rate Cap) $]:[Net Cost per Unit $]])*SUD_UOS[[#This Row],[Proposed: DMC Units]],0)</f>
        <v>0</v>
      </c>
      <c r="O167" s="606">
        <f>IFERROR(MIN(SUD_UOS[[#This Row],[Interim Rate (Rate Cap) $]:[Net Cost per Unit $]])*(SUD_UOS[[#This Row],[Proposed: Total Units of Service]]-SUD_UOS[[#This Row],[Proposed: DMC Units]]),0)</f>
        <v>0</v>
      </c>
      <c r="P167" s="607"/>
      <c r="Q167" s="607"/>
      <c r="R167" s="608" t="str">
        <f>IFERROR(SUD_UOS[[#This Row],[Prior Approved: DMC Units]]/SUD_UOS[[#This Row],[Prior Approved: Total Units of Service]],"")</f>
        <v/>
      </c>
      <c r="S167" s="610">
        <f>IFERROR(SUD_UOS[[#This Row],[Proposed: Total Units of Service]]-SUD_UOS[[#This Row],[Prior Approved: Total Units of Service]],0)</f>
        <v>0</v>
      </c>
      <c r="T167" s="610">
        <f>IFERROR(SUD_UOS[[#This Row],[Proposed: DMC Units]]-SUD_UOS[[#This Row],[Prior Approved: DMC Units]],0)</f>
        <v>0</v>
      </c>
    </row>
    <row r="168" spans="1:20" ht="13" hidden="1">
      <c r="A168" s="603">
        <v>160</v>
      </c>
      <c r="B168" s="604"/>
      <c r="C168" s="604"/>
      <c r="D168" s="604"/>
      <c r="E168" s="605"/>
      <c r="F168" s="605"/>
      <c r="G168" s="606">
        <f>IFERROR(SUD_UOS[[#This Row],[Gross Cost $]]-SUD_UOS[[#This Row],[Other Revenues $]],0)</f>
        <v>0</v>
      </c>
      <c r="H168" s="607"/>
      <c r="I168" s="607"/>
      <c r="J168" s="608" t="str">
        <f>IFERROR(SUD_UOS[[#This Row],[Proposed: DMC Units]]/SUD_UOS[[#This Row],[Proposed: Total Units of Service]],"")</f>
        <v/>
      </c>
      <c r="K168" s="612"/>
      <c r="L168" s="606">
        <f>IFERROR(SUD_UOS[[#This Row],[Gross Cost $]]/SUD_UOS[[#This Row],[Proposed: Total Units of Service]],0)</f>
        <v>0</v>
      </c>
      <c r="M168" s="606">
        <f>IFERROR(SUD_UOS[[#This Row],[Net Cost $]]/SUD_UOS[[#This Row],[Proposed: Total Units of Service]],0)</f>
        <v>0</v>
      </c>
      <c r="N168" s="606">
        <f>IFERROR(MIN(SUD_UOS[[#This Row],[Interim Rate (Rate Cap) $]:[Net Cost per Unit $]])*SUD_UOS[[#This Row],[Proposed: DMC Units]],0)</f>
        <v>0</v>
      </c>
      <c r="O168" s="606">
        <f>IFERROR(MIN(SUD_UOS[[#This Row],[Interim Rate (Rate Cap) $]:[Net Cost per Unit $]])*(SUD_UOS[[#This Row],[Proposed: Total Units of Service]]-SUD_UOS[[#This Row],[Proposed: DMC Units]]),0)</f>
        <v>0</v>
      </c>
      <c r="P168" s="607"/>
      <c r="Q168" s="607"/>
      <c r="R168" s="608" t="str">
        <f>IFERROR(SUD_UOS[[#This Row],[Prior Approved: DMC Units]]/SUD_UOS[[#This Row],[Prior Approved: Total Units of Service]],"")</f>
        <v/>
      </c>
      <c r="S168" s="610">
        <f>IFERROR(SUD_UOS[[#This Row],[Proposed: Total Units of Service]]-SUD_UOS[[#This Row],[Prior Approved: Total Units of Service]],0)</f>
        <v>0</v>
      </c>
      <c r="T168" s="610">
        <f>IFERROR(SUD_UOS[[#This Row],[Proposed: DMC Units]]-SUD_UOS[[#This Row],[Prior Approved: DMC Units]],0)</f>
        <v>0</v>
      </c>
    </row>
    <row r="169" spans="1:20" ht="13" hidden="1">
      <c r="A169" s="603">
        <v>161</v>
      </c>
      <c r="B169" s="604"/>
      <c r="C169" s="604"/>
      <c r="D169" s="604"/>
      <c r="E169" s="605"/>
      <c r="F169" s="605"/>
      <c r="G169" s="606">
        <f>IFERROR(SUD_UOS[[#This Row],[Gross Cost $]]-SUD_UOS[[#This Row],[Other Revenues $]],0)</f>
        <v>0</v>
      </c>
      <c r="H169" s="607"/>
      <c r="I169" s="607"/>
      <c r="J169" s="608" t="str">
        <f>IFERROR(SUD_UOS[[#This Row],[Proposed: DMC Units]]/SUD_UOS[[#This Row],[Proposed: Total Units of Service]],"")</f>
        <v/>
      </c>
      <c r="K169" s="612"/>
      <c r="L169" s="606">
        <f>IFERROR(SUD_UOS[[#This Row],[Gross Cost $]]/SUD_UOS[[#This Row],[Proposed: Total Units of Service]],0)</f>
        <v>0</v>
      </c>
      <c r="M169" s="606">
        <f>IFERROR(SUD_UOS[[#This Row],[Net Cost $]]/SUD_UOS[[#This Row],[Proposed: Total Units of Service]],0)</f>
        <v>0</v>
      </c>
      <c r="N169" s="606">
        <f>IFERROR(MIN(SUD_UOS[[#This Row],[Interim Rate (Rate Cap) $]:[Net Cost per Unit $]])*SUD_UOS[[#This Row],[Proposed: DMC Units]],0)</f>
        <v>0</v>
      </c>
      <c r="O169" s="606">
        <f>IFERROR(MIN(SUD_UOS[[#This Row],[Interim Rate (Rate Cap) $]:[Net Cost per Unit $]])*(SUD_UOS[[#This Row],[Proposed: Total Units of Service]]-SUD_UOS[[#This Row],[Proposed: DMC Units]]),0)</f>
        <v>0</v>
      </c>
      <c r="P169" s="607"/>
      <c r="Q169" s="607"/>
      <c r="R169" s="608" t="str">
        <f>IFERROR(SUD_UOS[[#This Row],[Prior Approved: DMC Units]]/SUD_UOS[[#This Row],[Prior Approved: Total Units of Service]],"")</f>
        <v/>
      </c>
      <c r="S169" s="610">
        <f>IFERROR(SUD_UOS[[#This Row],[Proposed: Total Units of Service]]-SUD_UOS[[#This Row],[Prior Approved: Total Units of Service]],0)</f>
        <v>0</v>
      </c>
      <c r="T169" s="610">
        <f>IFERROR(SUD_UOS[[#This Row],[Proposed: DMC Units]]-SUD_UOS[[#This Row],[Prior Approved: DMC Units]],0)</f>
        <v>0</v>
      </c>
    </row>
    <row r="170" spans="1:20" ht="13" hidden="1">
      <c r="A170" s="603">
        <v>162</v>
      </c>
      <c r="B170" s="604"/>
      <c r="C170" s="604"/>
      <c r="D170" s="604"/>
      <c r="E170" s="605"/>
      <c r="F170" s="605"/>
      <c r="G170" s="606">
        <f>IFERROR(SUD_UOS[[#This Row],[Gross Cost $]]-SUD_UOS[[#This Row],[Other Revenues $]],0)</f>
        <v>0</v>
      </c>
      <c r="H170" s="607"/>
      <c r="I170" s="607"/>
      <c r="J170" s="608" t="str">
        <f>IFERROR(SUD_UOS[[#This Row],[Proposed: DMC Units]]/SUD_UOS[[#This Row],[Proposed: Total Units of Service]],"")</f>
        <v/>
      </c>
      <c r="K170" s="612"/>
      <c r="L170" s="606">
        <f>IFERROR(SUD_UOS[[#This Row],[Gross Cost $]]/SUD_UOS[[#This Row],[Proposed: Total Units of Service]],0)</f>
        <v>0</v>
      </c>
      <c r="M170" s="606">
        <f>IFERROR(SUD_UOS[[#This Row],[Net Cost $]]/SUD_UOS[[#This Row],[Proposed: Total Units of Service]],0)</f>
        <v>0</v>
      </c>
      <c r="N170" s="606">
        <f>IFERROR(MIN(SUD_UOS[[#This Row],[Interim Rate (Rate Cap) $]:[Net Cost per Unit $]])*SUD_UOS[[#This Row],[Proposed: DMC Units]],0)</f>
        <v>0</v>
      </c>
      <c r="O170" s="606">
        <f>IFERROR(MIN(SUD_UOS[[#This Row],[Interim Rate (Rate Cap) $]:[Net Cost per Unit $]])*(SUD_UOS[[#This Row],[Proposed: Total Units of Service]]-SUD_UOS[[#This Row],[Proposed: DMC Units]]),0)</f>
        <v>0</v>
      </c>
      <c r="P170" s="607"/>
      <c r="Q170" s="607"/>
      <c r="R170" s="608" t="str">
        <f>IFERROR(SUD_UOS[[#This Row],[Prior Approved: DMC Units]]/SUD_UOS[[#This Row],[Prior Approved: Total Units of Service]],"")</f>
        <v/>
      </c>
      <c r="S170" s="610">
        <f>IFERROR(SUD_UOS[[#This Row],[Proposed: Total Units of Service]]-SUD_UOS[[#This Row],[Prior Approved: Total Units of Service]],0)</f>
        <v>0</v>
      </c>
      <c r="T170" s="610">
        <f>IFERROR(SUD_UOS[[#This Row],[Proposed: DMC Units]]-SUD_UOS[[#This Row],[Prior Approved: DMC Units]],0)</f>
        <v>0</v>
      </c>
    </row>
    <row r="171" spans="1:20" ht="13" hidden="1">
      <c r="A171" s="603">
        <v>163</v>
      </c>
      <c r="B171" s="604"/>
      <c r="C171" s="604"/>
      <c r="D171" s="604"/>
      <c r="E171" s="605"/>
      <c r="F171" s="605"/>
      <c r="G171" s="606">
        <f>IFERROR(SUD_UOS[[#This Row],[Gross Cost $]]-SUD_UOS[[#This Row],[Other Revenues $]],0)</f>
        <v>0</v>
      </c>
      <c r="H171" s="607"/>
      <c r="I171" s="607"/>
      <c r="J171" s="608" t="str">
        <f>IFERROR(SUD_UOS[[#This Row],[Proposed: DMC Units]]/SUD_UOS[[#This Row],[Proposed: Total Units of Service]],"")</f>
        <v/>
      </c>
      <c r="K171" s="612"/>
      <c r="L171" s="606">
        <f>IFERROR(SUD_UOS[[#This Row],[Gross Cost $]]/SUD_UOS[[#This Row],[Proposed: Total Units of Service]],0)</f>
        <v>0</v>
      </c>
      <c r="M171" s="606">
        <f>IFERROR(SUD_UOS[[#This Row],[Net Cost $]]/SUD_UOS[[#This Row],[Proposed: Total Units of Service]],0)</f>
        <v>0</v>
      </c>
      <c r="N171" s="606">
        <f>IFERROR(MIN(SUD_UOS[[#This Row],[Interim Rate (Rate Cap) $]:[Net Cost per Unit $]])*SUD_UOS[[#This Row],[Proposed: DMC Units]],0)</f>
        <v>0</v>
      </c>
      <c r="O171" s="606">
        <f>IFERROR(MIN(SUD_UOS[[#This Row],[Interim Rate (Rate Cap) $]:[Net Cost per Unit $]])*(SUD_UOS[[#This Row],[Proposed: Total Units of Service]]-SUD_UOS[[#This Row],[Proposed: DMC Units]]),0)</f>
        <v>0</v>
      </c>
      <c r="P171" s="607"/>
      <c r="Q171" s="607"/>
      <c r="R171" s="608" t="str">
        <f>IFERROR(SUD_UOS[[#This Row],[Prior Approved: DMC Units]]/SUD_UOS[[#This Row],[Prior Approved: Total Units of Service]],"")</f>
        <v/>
      </c>
      <c r="S171" s="610">
        <f>IFERROR(SUD_UOS[[#This Row],[Proposed: Total Units of Service]]-SUD_UOS[[#This Row],[Prior Approved: Total Units of Service]],0)</f>
        <v>0</v>
      </c>
      <c r="T171" s="610">
        <f>IFERROR(SUD_UOS[[#This Row],[Proposed: DMC Units]]-SUD_UOS[[#This Row],[Prior Approved: DMC Units]],0)</f>
        <v>0</v>
      </c>
    </row>
    <row r="172" spans="1:20" ht="13" hidden="1">
      <c r="A172" s="603">
        <v>164</v>
      </c>
      <c r="B172" s="604"/>
      <c r="C172" s="604"/>
      <c r="D172" s="604"/>
      <c r="E172" s="605"/>
      <c r="F172" s="605"/>
      <c r="G172" s="606">
        <f>IFERROR(SUD_UOS[[#This Row],[Gross Cost $]]-SUD_UOS[[#This Row],[Other Revenues $]],0)</f>
        <v>0</v>
      </c>
      <c r="H172" s="607"/>
      <c r="I172" s="607"/>
      <c r="J172" s="608" t="str">
        <f>IFERROR(SUD_UOS[[#This Row],[Proposed: DMC Units]]/SUD_UOS[[#This Row],[Proposed: Total Units of Service]],"")</f>
        <v/>
      </c>
      <c r="K172" s="612"/>
      <c r="L172" s="606">
        <f>IFERROR(SUD_UOS[[#This Row],[Gross Cost $]]/SUD_UOS[[#This Row],[Proposed: Total Units of Service]],0)</f>
        <v>0</v>
      </c>
      <c r="M172" s="606">
        <f>IFERROR(SUD_UOS[[#This Row],[Net Cost $]]/SUD_UOS[[#This Row],[Proposed: Total Units of Service]],0)</f>
        <v>0</v>
      </c>
      <c r="N172" s="606">
        <f>IFERROR(MIN(SUD_UOS[[#This Row],[Interim Rate (Rate Cap) $]:[Net Cost per Unit $]])*SUD_UOS[[#This Row],[Proposed: DMC Units]],0)</f>
        <v>0</v>
      </c>
      <c r="O172" s="606">
        <f>IFERROR(MIN(SUD_UOS[[#This Row],[Interim Rate (Rate Cap) $]:[Net Cost per Unit $]])*(SUD_UOS[[#This Row],[Proposed: Total Units of Service]]-SUD_UOS[[#This Row],[Proposed: DMC Units]]),0)</f>
        <v>0</v>
      </c>
      <c r="P172" s="607"/>
      <c r="Q172" s="607"/>
      <c r="R172" s="608" t="str">
        <f>IFERROR(SUD_UOS[[#This Row],[Prior Approved: DMC Units]]/SUD_UOS[[#This Row],[Prior Approved: Total Units of Service]],"")</f>
        <v/>
      </c>
      <c r="S172" s="610">
        <f>IFERROR(SUD_UOS[[#This Row],[Proposed: Total Units of Service]]-SUD_UOS[[#This Row],[Prior Approved: Total Units of Service]],0)</f>
        <v>0</v>
      </c>
      <c r="T172" s="610">
        <f>IFERROR(SUD_UOS[[#This Row],[Proposed: DMC Units]]-SUD_UOS[[#This Row],[Prior Approved: DMC Units]],0)</f>
        <v>0</v>
      </c>
    </row>
    <row r="173" spans="1:20" ht="13" hidden="1">
      <c r="A173" s="603">
        <v>165</v>
      </c>
      <c r="B173" s="604"/>
      <c r="C173" s="604"/>
      <c r="D173" s="604"/>
      <c r="E173" s="605"/>
      <c r="F173" s="605"/>
      <c r="G173" s="606">
        <f>IFERROR(SUD_UOS[[#This Row],[Gross Cost $]]-SUD_UOS[[#This Row],[Other Revenues $]],0)</f>
        <v>0</v>
      </c>
      <c r="H173" s="607"/>
      <c r="I173" s="607"/>
      <c r="J173" s="608" t="str">
        <f>IFERROR(SUD_UOS[[#This Row],[Proposed: DMC Units]]/SUD_UOS[[#This Row],[Proposed: Total Units of Service]],"")</f>
        <v/>
      </c>
      <c r="K173" s="612"/>
      <c r="L173" s="606">
        <f>IFERROR(SUD_UOS[[#This Row],[Gross Cost $]]/SUD_UOS[[#This Row],[Proposed: Total Units of Service]],0)</f>
        <v>0</v>
      </c>
      <c r="M173" s="606">
        <f>IFERROR(SUD_UOS[[#This Row],[Net Cost $]]/SUD_UOS[[#This Row],[Proposed: Total Units of Service]],0)</f>
        <v>0</v>
      </c>
      <c r="N173" s="606">
        <f>IFERROR(MIN(SUD_UOS[[#This Row],[Interim Rate (Rate Cap) $]:[Net Cost per Unit $]])*SUD_UOS[[#This Row],[Proposed: DMC Units]],0)</f>
        <v>0</v>
      </c>
      <c r="O173" s="606">
        <f>IFERROR(MIN(SUD_UOS[[#This Row],[Interim Rate (Rate Cap) $]:[Net Cost per Unit $]])*(SUD_UOS[[#This Row],[Proposed: Total Units of Service]]-SUD_UOS[[#This Row],[Proposed: DMC Units]]),0)</f>
        <v>0</v>
      </c>
      <c r="P173" s="607"/>
      <c r="Q173" s="607"/>
      <c r="R173" s="608" t="str">
        <f>IFERROR(SUD_UOS[[#This Row],[Prior Approved: DMC Units]]/SUD_UOS[[#This Row],[Prior Approved: Total Units of Service]],"")</f>
        <v/>
      </c>
      <c r="S173" s="610">
        <f>IFERROR(SUD_UOS[[#This Row],[Proposed: Total Units of Service]]-SUD_UOS[[#This Row],[Prior Approved: Total Units of Service]],0)</f>
        <v>0</v>
      </c>
      <c r="T173" s="610">
        <f>IFERROR(SUD_UOS[[#This Row],[Proposed: DMC Units]]-SUD_UOS[[#This Row],[Prior Approved: DMC Units]],0)</f>
        <v>0</v>
      </c>
    </row>
    <row r="174" spans="1:20" ht="13" hidden="1">
      <c r="A174" s="603">
        <v>166</v>
      </c>
      <c r="B174" s="604"/>
      <c r="C174" s="604"/>
      <c r="D174" s="604"/>
      <c r="E174" s="605"/>
      <c r="F174" s="605"/>
      <c r="G174" s="606">
        <f>IFERROR(SUD_UOS[[#This Row],[Gross Cost $]]-SUD_UOS[[#This Row],[Other Revenues $]],0)</f>
        <v>0</v>
      </c>
      <c r="H174" s="607"/>
      <c r="I174" s="607"/>
      <c r="J174" s="608" t="str">
        <f>IFERROR(SUD_UOS[[#This Row],[Proposed: DMC Units]]/SUD_UOS[[#This Row],[Proposed: Total Units of Service]],"")</f>
        <v/>
      </c>
      <c r="K174" s="612"/>
      <c r="L174" s="606">
        <f>IFERROR(SUD_UOS[[#This Row],[Gross Cost $]]/SUD_UOS[[#This Row],[Proposed: Total Units of Service]],0)</f>
        <v>0</v>
      </c>
      <c r="M174" s="606">
        <f>IFERROR(SUD_UOS[[#This Row],[Net Cost $]]/SUD_UOS[[#This Row],[Proposed: Total Units of Service]],0)</f>
        <v>0</v>
      </c>
      <c r="N174" s="606">
        <f>IFERROR(MIN(SUD_UOS[[#This Row],[Interim Rate (Rate Cap) $]:[Net Cost per Unit $]])*SUD_UOS[[#This Row],[Proposed: DMC Units]],0)</f>
        <v>0</v>
      </c>
      <c r="O174" s="606">
        <f>IFERROR(MIN(SUD_UOS[[#This Row],[Interim Rate (Rate Cap) $]:[Net Cost per Unit $]])*(SUD_UOS[[#This Row],[Proposed: Total Units of Service]]-SUD_UOS[[#This Row],[Proposed: DMC Units]]),0)</f>
        <v>0</v>
      </c>
      <c r="P174" s="607"/>
      <c r="Q174" s="607"/>
      <c r="R174" s="608" t="str">
        <f>IFERROR(SUD_UOS[[#This Row],[Prior Approved: DMC Units]]/SUD_UOS[[#This Row],[Prior Approved: Total Units of Service]],"")</f>
        <v/>
      </c>
      <c r="S174" s="610">
        <f>IFERROR(SUD_UOS[[#This Row],[Proposed: Total Units of Service]]-SUD_UOS[[#This Row],[Prior Approved: Total Units of Service]],0)</f>
        <v>0</v>
      </c>
      <c r="T174" s="610">
        <f>IFERROR(SUD_UOS[[#This Row],[Proposed: DMC Units]]-SUD_UOS[[#This Row],[Prior Approved: DMC Units]],0)</f>
        <v>0</v>
      </c>
    </row>
    <row r="175" spans="1:20" ht="13" hidden="1">
      <c r="A175" s="603">
        <v>167</v>
      </c>
      <c r="B175" s="604"/>
      <c r="C175" s="604"/>
      <c r="D175" s="604"/>
      <c r="E175" s="605"/>
      <c r="F175" s="605"/>
      <c r="G175" s="606">
        <f>IFERROR(SUD_UOS[[#This Row],[Gross Cost $]]-SUD_UOS[[#This Row],[Other Revenues $]],0)</f>
        <v>0</v>
      </c>
      <c r="H175" s="607"/>
      <c r="I175" s="607"/>
      <c r="J175" s="608" t="str">
        <f>IFERROR(SUD_UOS[[#This Row],[Proposed: DMC Units]]/SUD_UOS[[#This Row],[Proposed: Total Units of Service]],"")</f>
        <v/>
      </c>
      <c r="K175" s="612"/>
      <c r="L175" s="606">
        <f>IFERROR(SUD_UOS[[#This Row],[Gross Cost $]]/SUD_UOS[[#This Row],[Proposed: Total Units of Service]],0)</f>
        <v>0</v>
      </c>
      <c r="M175" s="606">
        <f>IFERROR(SUD_UOS[[#This Row],[Net Cost $]]/SUD_UOS[[#This Row],[Proposed: Total Units of Service]],0)</f>
        <v>0</v>
      </c>
      <c r="N175" s="606">
        <f>IFERROR(MIN(SUD_UOS[[#This Row],[Interim Rate (Rate Cap) $]:[Net Cost per Unit $]])*SUD_UOS[[#This Row],[Proposed: DMC Units]],0)</f>
        <v>0</v>
      </c>
      <c r="O175" s="606">
        <f>IFERROR(MIN(SUD_UOS[[#This Row],[Interim Rate (Rate Cap) $]:[Net Cost per Unit $]])*(SUD_UOS[[#This Row],[Proposed: Total Units of Service]]-SUD_UOS[[#This Row],[Proposed: DMC Units]]),0)</f>
        <v>0</v>
      </c>
      <c r="P175" s="607"/>
      <c r="Q175" s="607"/>
      <c r="R175" s="608" t="str">
        <f>IFERROR(SUD_UOS[[#This Row],[Prior Approved: DMC Units]]/SUD_UOS[[#This Row],[Prior Approved: Total Units of Service]],"")</f>
        <v/>
      </c>
      <c r="S175" s="610">
        <f>IFERROR(SUD_UOS[[#This Row],[Proposed: Total Units of Service]]-SUD_UOS[[#This Row],[Prior Approved: Total Units of Service]],0)</f>
        <v>0</v>
      </c>
      <c r="T175" s="610">
        <f>IFERROR(SUD_UOS[[#This Row],[Proposed: DMC Units]]-SUD_UOS[[#This Row],[Prior Approved: DMC Units]],0)</f>
        <v>0</v>
      </c>
    </row>
    <row r="176" spans="1:20" ht="13" hidden="1">
      <c r="A176" s="603">
        <v>168</v>
      </c>
      <c r="B176" s="604"/>
      <c r="C176" s="604"/>
      <c r="D176" s="604"/>
      <c r="E176" s="605"/>
      <c r="F176" s="605"/>
      <c r="G176" s="606">
        <f>IFERROR(SUD_UOS[[#This Row],[Gross Cost $]]-SUD_UOS[[#This Row],[Other Revenues $]],0)</f>
        <v>0</v>
      </c>
      <c r="H176" s="607"/>
      <c r="I176" s="607"/>
      <c r="J176" s="608" t="str">
        <f>IFERROR(SUD_UOS[[#This Row],[Proposed: DMC Units]]/SUD_UOS[[#This Row],[Proposed: Total Units of Service]],"")</f>
        <v/>
      </c>
      <c r="K176" s="612"/>
      <c r="L176" s="606">
        <f>IFERROR(SUD_UOS[[#This Row],[Gross Cost $]]/SUD_UOS[[#This Row],[Proposed: Total Units of Service]],0)</f>
        <v>0</v>
      </c>
      <c r="M176" s="606">
        <f>IFERROR(SUD_UOS[[#This Row],[Net Cost $]]/SUD_UOS[[#This Row],[Proposed: Total Units of Service]],0)</f>
        <v>0</v>
      </c>
      <c r="N176" s="606">
        <f>IFERROR(MIN(SUD_UOS[[#This Row],[Interim Rate (Rate Cap) $]:[Net Cost per Unit $]])*SUD_UOS[[#This Row],[Proposed: DMC Units]],0)</f>
        <v>0</v>
      </c>
      <c r="O176" s="606">
        <f>IFERROR(MIN(SUD_UOS[[#This Row],[Interim Rate (Rate Cap) $]:[Net Cost per Unit $]])*(SUD_UOS[[#This Row],[Proposed: Total Units of Service]]-SUD_UOS[[#This Row],[Proposed: DMC Units]]),0)</f>
        <v>0</v>
      </c>
      <c r="P176" s="607"/>
      <c r="Q176" s="607"/>
      <c r="R176" s="608" t="str">
        <f>IFERROR(SUD_UOS[[#This Row],[Prior Approved: DMC Units]]/SUD_UOS[[#This Row],[Prior Approved: Total Units of Service]],"")</f>
        <v/>
      </c>
      <c r="S176" s="610">
        <f>IFERROR(SUD_UOS[[#This Row],[Proposed: Total Units of Service]]-SUD_UOS[[#This Row],[Prior Approved: Total Units of Service]],0)</f>
        <v>0</v>
      </c>
      <c r="T176" s="610">
        <f>IFERROR(SUD_UOS[[#This Row],[Proposed: DMC Units]]-SUD_UOS[[#This Row],[Prior Approved: DMC Units]],0)</f>
        <v>0</v>
      </c>
    </row>
    <row r="177" spans="1:20" ht="13" hidden="1">
      <c r="A177" s="603">
        <v>169</v>
      </c>
      <c r="B177" s="604"/>
      <c r="C177" s="604"/>
      <c r="D177" s="604"/>
      <c r="E177" s="605"/>
      <c r="F177" s="605"/>
      <c r="G177" s="606">
        <f>IFERROR(SUD_UOS[[#This Row],[Gross Cost $]]-SUD_UOS[[#This Row],[Other Revenues $]],0)</f>
        <v>0</v>
      </c>
      <c r="H177" s="607"/>
      <c r="I177" s="607"/>
      <c r="J177" s="608" t="str">
        <f>IFERROR(SUD_UOS[[#This Row],[Proposed: DMC Units]]/SUD_UOS[[#This Row],[Proposed: Total Units of Service]],"")</f>
        <v/>
      </c>
      <c r="K177" s="612"/>
      <c r="L177" s="606">
        <f>IFERROR(SUD_UOS[[#This Row],[Gross Cost $]]/SUD_UOS[[#This Row],[Proposed: Total Units of Service]],0)</f>
        <v>0</v>
      </c>
      <c r="M177" s="606">
        <f>IFERROR(SUD_UOS[[#This Row],[Net Cost $]]/SUD_UOS[[#This Row],[Proposed: Total Units of Service]],0)</f>
        <v>0</v>
      </c>
      <c r="N177" s="606">
        <f>IFERROR(MIN(SUD_UOS[[#This Row],[Interim Rate (Rate Cap) $]:[Net Cost per Unit $]])*SUD_UOS[[#This Row],[Proposed: DMC Units]],0)</f>
        <v>0</v>
      </c>
      <c r="O177" s="606">
        <f>IFERROR(MIN(SUD_UOS[[#This Row],[Interim Rate (Rate Cap) $]:[Net Cost per Unit $]])*(SUD_UOS[[#This Row],[Proposed: Total Units of Service]]-SUD_UOS[[#This Row],[Proposed: DMC Units]]),0)</f>
        <v>0</v>
      </c>
      <c r="P177" s="607"/>
      <c r="Q177" s="607"/>
      <c r="R177" s="608" t="str">
        <f>IFERROR(SUD_UOS[[#This Row],[Prior Approved: DMC Units]]/SUD_UOS[[#This Row],[Prior Approved: Total Units of Service]],"")</f>
        <v/>
      </c>
      <c r="S177" s="610">
        <f>IFERROR(SUD_UOS[[#This Row],[Proposed: Total Units of Service]]-SUD_UOS[[#This Row],[Prior Approved: Total Units of Service]],0)</f>
        <v>0</v>
      </c>
      <c r="T177" s="610">
        <f>IFERROR(SUD_UOS[[#This Row],[Proposed: DMC Units]]-SUD_UOS[[#This Row],[Prior Approved: DMC Units]],0)</f>
        <v>0</v>
      </c>
    </row>
    <row r="178" spans="1:20" ht="13" hidden="1">
      <c r="A178" s="603">
        <v>170</v>
      </c>
      <c r="B178" s="604"/>
      <c r="C178" s="604"/>
      <c r="D178" s="604"/>
      <c r="E178" s="605"/>
      <c r="F178" s="605"/>
      <c r="G178" s="606">
        <f>IFERROR(SUD_UOS[[#This Row],[Gross Cost $]]-SUD_UOS[[#This Row],[Other Revenues $]],0)</f>
        <v>0</v>
      </c>
      <c r="H178" s="607"/>
      <c r="I178" s="607"/>
      <c r="J178" s="608" t="str">
        <f>IFERROR(SUD_UOS[[#This Row],[Proposed: DMC Units]]/SUD_UOS[[#This Row],[Proposed: Total Units of Service]],"")</f>
        <v/>
      </c>
      <c r="K178" s="612"/>
      <c r="L178" s="606">
        <f>IFERROR(SUD_UOS[[#This Row],[Gross Cost $]]/SUD_UOS[[#This Row],[Proposed: Total Units of Service]],0)</f>
        <v>0</v>
      </c>
      <c r="M178" s="606">
        <f>IFERROR(SUD_UOS[[#This Row],[Net Cost $]]/SUD_UOS[[#This Row],[Proposed: Total Units of Service]],0)</f>
        <v>0</v>
      </c>
      <c r="N178" s="606">
        <f>IFERROR(MIN(SUD_UOS[[#This Row],[Interim Rate (Rate Cap) $]:[Net Cost per Unit $]])*SUD_UOS[[#This Row],[Proposed: DMC Units]],0)</f>
        <v>0</v>
      </c>
      <c r="O178" s="606">
        <f>IFERROR(MIN(SUD_UOS[[#This Row],[Interim Rate (Rate Cap) $]:[Net Cost per Unit $]])*(SUD_UOS[[#This Row],[Proposed: Total Units of Service]]-SUD_UOS[[#This Row],[Proposed: DMC Units]]),0)</f>
        <v>0</v>
      </c>
      <c r="P178" s="607"/>
      <c r="Q178" s="607"/>
      <c r="R178" s="608" t="str">
        <f>IFERROR(SUD_UOS[[#This Row],[Prior Approved: DMC Units]]/SUD_UOS[[#This Row],[Prior Approved: Total Units of Service]],"")</f>
        <v/>
      </c>
      <c r="S178" s="610">
        <f>IFERROR(SUD_UOS[[#This Row],[Proposed: Total Units of Service]]-SUD_UOS[[#This Row],[Prior Approved: Total Units of Service]],0)</f>
        <v>0</v>
      </c>
      <c r="T178" s="610">
        <f>IFERROR(SUD_UOS[[#This Row],[Proposed: DMC Units]]-SUD_UOS[[#This Row],[Prior Approved: DMC Units]],0)</f>
        <v>0</v>
      </c>
    </row>
    <row r="179" spans="1:20" ht="13" hidden="1">
      <c r="A179" s="603">
        <v>171</v>
      </c>
      <c r="B179" s="604"/>
      <c r="C179" s="604"/>
      <c r="D179" s="604"/>
      <c r="E179" s="605"/>
      <c r="F179" s="605"/>
      <c r="G179" s="606">
        <f>IFERROR(SUD_UOS[[#This Row],[Gross Cost $]]-SUD_UOS[[#This Row],[Other Revenues $]],0)</f>
        <v>0</v>
      </c>
      <c r="H179" s="607"/>
      <c r="I179" s="607"/>
      <c r="J179" s="608" t="str">
        <f>IFERROR(SUD_UOS[[#This Row],[Proposed: DMC Units]]/SUD_UOS[[#This Row],[Proposed: Total Units of Service]],"")</f>
        <v/>
      </c>
      <c r="K179" s="612"/>
      <c r="L179" s="606">
        <f>IFERROR(SUD_UOS[[#This Row],[Gross Cost $]]/SUD_UOS[[#This Row],[Proposed: Total Units of Service]],0)</f>
        <v>0</v>
      </c>
      <c r="M179" s="606">
        <f>IFERROR(SUD_UOS[[#This Row],[Net Cost $]]/SUD_UOS[[#This Row],[Proposed: Total Units of Service]],0)</f>
        <v>0</v>
      </c>
      <c r="N179" s="606">
        <f>IFERROR(MIN(SUD_UOS[[#This Row],[Interim Rate (Rate Cap) $]:[Net Cost per Unit $]])*SUD_UOS[[#This Row],[Proposed: DMC Units]],0)</f>
        <v>0</v>
      </c>
      <c r="O179" s="606">
        <f>IFERROR(MIN(SUD_UOS[[#This Row],[Interim Rate (Rate Cap) $]:[Net Cost per Unit $]])*(SUD_UOS[[#This Row],[Proposed: Total Units of Service]]-SUD_UOS[[#This Row],[Proposed: DMC Units]]),0)</f>
        <v>0</v>
      </c>
      <c r="P179" s="607"/>
      <c r="Q179" s="607"/>
      <c r="R179" s="608" t="str">
        <f>IFERROR(SUD_UOS[[#This Row],[Prior Approved: DMC Units]]/SUD_UOS[[#This Row],[Prior Approved: Total Units of Service]],"")</f>
        <v/>
      </c>
      <c r="S179" s="610">
        <f>IFERROR(SUD_UOS[[#This Row],[Proposed: Total Units of Service]]-SUD_UOS[[#This Row],[Prior Approved: Total Units of Service]],0)</f>
        <v>0</v>
      </c>
      <c r="T179" s="610">
        <f>IFERROR(SUD_UOS[[#This Row],[Proposed: DMC Units]]-SUD_UOS[[#This Row],[Prior Approved: DMC Units]],0)</f>
        <v>0</v>
      </c>
    </row>
    <row r="180" spans="1:20" ht="13" hidden="1">
      <c r="A180" s="603">
        <v>172</v>
      </c>
      <c r="B180" s="604"/>
      <c r="C180" s="604"/>
      <c r="D180" s="604"/>
      <c r="E180" s="605"/>
      <c r="F180" s="605"/>
      <c r="G180" s="606">
        <f>IFERROR(SUD_UOS[[#This Row],[Gross Cost $]]-SUD_UOS[[#This Row],[Other Revenues $]],0)</f>
        <v>0</v>
      </c>
      <c r="H180" s="607"/>
      <c r="I180" s="607"/>
      <c r="J180" s="608" t="str">
        <f>IFERROR(SUD_UOS[[#This Row],[Proposed: DMC Units]]/SUD_UOS[[#This Row],[Proposed: Total Units of Service]],"")</f>
        <v/>
      </c>
      <c r="K180" s="612"/>
      <c r="L180" s="606">
        <f>IFERROR(SUD_UOS[[#This Row],[Gross Cost $]]/SUD_UOS[[#This Row],[Proposed: Total Units of Service]],0)</f>
        <v>0</v>
      </c>
      <c r="M180" s="606">
        <f>IFERROR(SUD_UOS[[#This Row],[Net Cost $]]/SUD_UOS[[#This Row],[Proposed: Total Units of Service]],0)</f>
        <v>0</v>
      </c>
      <c r="N180" s="606">
        <f>IFERROR(MIN(SUD_UOS[[#This Row],[Interim Rate (Rate Cap) $]:[Net Cost per Unit $]])*SUD_UOS[[#This Row],[Proposed: DMC Units]],0)</f>
        <v>0</v>
      </c>
      <c r="O180" s="606">
        <f>IFERROR(MIN(SUD_UOS[[#This Row],[Interim Rate (Rate Cap) $]:[Net Cost per Unit $]])*(SUD_UOS[[#This Row],[Proposed: Total Units of Service]]-SUD_UOS[[#This Row],[Proposed: DMC Units]]),0)</f>
        <v>0</v>
      </c>
      <c r="P180" s="607"/>
      <c r="Q180" s="607"/>
      <c r="R180" s="608" t="str">
        <f>IFERROR(SUD_UOS[[#This Row],[Prior Approved: DMC Units]]/SUD_UOS[[#This Row],[Prior Approved: Total Units of Service]],"")</f>
        <v/>
      </c>
      <c r="S180" s="610">
        <f>IFERROR(SUD_UOS[[#This Row],[Proposed: Total Units of Service]]-SUD_UOS[[#This Row],[Prior Approved: Total Units of Service]],0)</f>
        <v>0</v>
      </c>
      <c r="T180" s="610">
        <f>IFERROR(SUD_UOS[[#This Row],[Proposed: DMC Units]]-SUD_UOS[[#This Row],[Prior Approved: DMC Units]],0)</f>
        <v>0</v>
      </c>
    </row>
    <row r="181" spans="1:20" ht="13" hidden="1">
      <c r="A181" s="603">
        <v>173</v>
      </c>
      <c r="B181" s="604"/>
      <c r="C181" s="604"/>
      <c r="D181" s="604"/>
      <c r="E181" s="605"/>
      <c r="F181" s="605"/>
      <c r="G181" s="606">
        <f>IFERROR(SUD_UOS[[#This Row],[Gross Cost $]]-SUD_UOS[[#This Row],[Other Revenues $]],0)</f>
        <v>0</v>
      </c>
      <c r="H181" s="607"/>
      <c r="I181" s="607"/>
      <c r="J181" s="608" t="str">
        <f>IFERROR(SUD_UOS[[#This Row],[Proposed: DMC Units]]/SUD_UOS[[#This Row],[Proposed: Total Units of Service]],"")</f>
        <v/>
      </c>
      <c r="K181" s="612"/>
      <c r="L181" s="606">
        <f>IFERROR(SUD_UOS[[#This Row],[Gross Cost $]]/SUD_UOS[[#This Row],[Proposed: Total Units of Service]],0)</f>
        <v>0</v>
      </c>
      <c r="M181" s="606">
        <f>IFERROR(SUD_UOS[[#This Row],[Net Cost $]]/SUD_UOS[[#This Row],[Proposed: Total Units of Service]],0)</f>
        <v>0</v>
      </c>
      <c r="N181" s="606">
        <f>IFERROR(MIN(SUD_UOS[[#This Row],[Interim Rate (Rate Cap) $]:[Net Cost per Unit $]])*SUD_UOS[[#This Row],[Proposed: DMC Units]],0)</f>
        <v>0</v>
      </c>
      <c r="O181" s="606">
        <f>IFERROR(MIN(SUD_UOS[[#This Row],[Interim Rate (Rate Cap) $]:[Net Cost per Unit $]])*(SUD_UOS[[#This Row],[Proposed: Total Units of Service]]-SUD_UOS[[#This Row],[Proposed: DMC Units]]),0)</f>
        <v>0</v>
      </c>
      <c r="P181" s="607"/>
      <c r="Q181" s="607"/>
      <c r="R181" s="608" t="str">
        <f>IFERROR(SUD_UOS[[#This Row],[Prior Approved: DMC Units]]/SUD_UOS[[#This Row],[Prior Approved: Total Units of Service]],"")</f>
        <v/>
      </c>
      <c r="S181" s="610">
        <f>IFERROR(SUD_UOS[[#This Row],[Proposed: Total Units of Service]]-SUD_UOS[[#This Row],[Prior Approved: Total Units of Service]],0)</f>
        <v>0</v>
      </c>
      <c r="T181" s="610">
        <f>IFERROR(SUD_UOS[[#This Row],[Proposed: DMC Units]]-SUD_UOS[[#This Row],[Prior Approved: DMC Units]],0)</f>
        <v>0</v>
      </c>
    </row>
    <row r="182" spans="1:20" ht="13" hidden="1">
      <c r="A182" s="603">
        <v>174</v>
      </c>
      <c r="B182" s="604"/>
      <c r="C182" s="604"/>
      <c r="D182" s="604"/>
      <c r="E182" s="605"/>
      <c r="F182" s="605"/>
      <c r="G182" s="606">
        <f>IFERROR(SUD_UOS[[#This Row],[Gross Cost $]]-SUD_UOS[[#This Row],[Other Revenues $]],0)</f>
        <v>0</v>
      </c>
      <c r="H182" s="607"/>
      <c r="I182" s="607"/>
      <c r="J182" s="608" t="str">
        <f>IFERROR(SUD_UOS[[#This Row],[Proposed: DMC Units]]/SUD_UOS[[#This Row],[Proposed: Total Units of Service]],"")</f>
        <v/>
      </c>
      <c r="K182" s="612"/>
      <c r="L182" s="606">
        <f>IFERROR(SUD_UOS[[#This Row],[Gross Cost $]]/SUD_UOS[[#This Row],[Proposed: Total Units of Service]],0)</f>
        <v>0</v>
      </c>
      <c r="M182" s="606">
        <f>IFERROR(SUD_UOS[[#This Row],[Net Cost $]]/SUD_UOS[[#This Row],[Proposed: Total Units of Service]],0)</f>
        <v>0</v>
      </c>
      <c r="N182" s="606">
        <f>IFERROR(MIN(SUD_UOS[[#This Row],[Interim Rate (Rate Cap) $]:[Net Cost per Unit $]])*SUD_UOS[[#This Row],[Proposed: DMC Units]],0)</f>
        <v>0</v>
      </c>
      <c r="O182" s="606">
        <f>IFERROR(MIN(SUD_UOS[[#This Row],[Interim Rate (Rate Cap) $]:[Net Cost per Unit $]])*(SUD_UOS[[#This Row],[Proposed: Total Units of Service]]-SUD_UOS[[#This Row],[Proposed: DMC Units]]),0)</f>
        <v>0</v>
      </c>
      <c r="P182" s="607"/>
      <c r="Q182" s="607"/>
      <c r="R182" s="608" t="str">
        <f>IFERROR(SUD_UOS[[#This Row],[Prior Approved: DMC Units]]/SUD_UOS[[#This Row],[Prior Approved: Total Units of Service]],"")</f>
        <v/>
      </c>
      <c r="S182" s="610">
        <f>IFERROR(SUD_UOS[[#This Row],[Proposed: Total Units of Service]]-SUD_UOS[[#This Row],[Prior Approved: Total Units of Service]],0)</f>
        <v>0</v>
      </c>
      <c r="T182" s="610">
        <f>IFERROR(SUD_UOS[[#This Row],[Proposed: DMC Units]]-SUD_UOS[[#This Row],[Prior Approved: DMC Units]],0)</f>
        <v>0</v>
      </c>
    </row>
    <row r="183" spans="1:20" ht="13" hidden="1">
      <c r="A183" s="603">
        <v>175</v>
      </c>
      <c r="B183" s="604"/>
      <c r="C183" s="604"/>
      <c r="D183" s="604"/>
      <c r="E183" s="605"/>
      <c r="F183" s="605"/>
      <c r="G183" s="606">
        <f>IFERROR(SUD_UOS[[#This Row],[Gross Cost $]]-SUD_UOS[[#This Row],[Other Revenues $]],0)</f>
        <v>0</v>
      </c>
      <c r="H183" s="607"/>
      <c r="I183" s="607"/>
      <c r="J183" s="608" t="str">
        <f>IFERROR(SUD_UOS[[#This Row],[Proposed: DMC Units]]/SUD_UOS[[#This Row],[Proposed: Total Units of Service]],"")</f>
        <v/>
      </c>
      <c r="K183" s="612"/>
      <c r="L183" s="606">
        <f>IFERROR(SUD_UOS[[#This Row],[Gross Cost $]]/SUD_UOS[[#This Row],[Proposed: Total Units of Service]],0)</f>
        <v>0</v>
      </c>
      <c r="M183" s="606">
        <f>IFERROR(SUD_UOS[[#This Row],[Net Cost $]]/SUD_UOS[[#This Row],[Proposed: Total Units of Service]],0)</f>
        <v>0</v>
      </c>
      <c r="N183" s="606">
        <f>IFERROR(MIN(SUD_UOS[[#This Row],[Interim Rate (Rate Cap) $]:[Net Cost per Unit $]])*SUD_UOS[[#This Row],[Proposed: DMC Units]],0)</f>
        <v>0</v>
      </c>
      <c r="O183" s="606">
        <f>IFERROR(MIN(SUD_UOS[[#This Row],[Interim Rate (Rate Cap) $]:[Net Cost per Unit $]])*(SUD_UOS[[#This Row],[Proposed: Total Units of Service]]-SUD_UOS[[#This Row],[Proposed: DMC Units]]),0)</f>
        <v>0</v>
      </c>
      <c r="P183" s="607"/>
      <c r="Q183" s="607"/>
      <c r="R183" s="608" t="str">
        <f>IFERROR(SUD_UOS[[#This Row],[Prior Approved: DMC Units]]/SUD_UOS[[#This Row],[Prior Approved: Total Units of Service]],"")</f>
        <v/>
      </c>
      <c r="S183" s="610">
        <f>IFERROR(SUD_UOS[[#This Row],[Proposed: Total Units of Service]]-SUD_UOS[[#This Row],[Prior Approved: Total Units of Service]],0)</f>
        <v>0</v>
      </c>
      <c r="T183" s="610">
        <f>IFERROR(SUD_UOS[[#This Row],[Proposed: DMC Units]]-SUD_UOS[[#This Row],[Prior Approved: DMC Units]],0)</f>
        <v>0</v>
      </c>
    </row>
    <row r="184" spans="1:20" ht="13" hidden="1">
      <c r="A184" s="603">
        <v>176</v>
      </c>
      <c r="B184" s="604"/>
      <c r="C184" s="604"/>
      <c r="D184" s="604"/>
      <c r="E184" s="605"/>
      <c r="F184" s="605"/>
      <c r="G184" s="606">
        <f>IFERROR(SUD_UOS[[#This Row],[Gross Cost $]]-SUD_UOS[[#This Row],[Other Revenues $]],0)</f>
        <v>0</v>
      </c>
      <c r="H184" s="607"/>
      <c r="I184" s="607"/>
      <c r="J184" s="608" t="str">
        <f>IFERROR(SUD_UOS[[#This Row],[Proposed: DMC Units]]/SUD_UOS[[#This Row],[Proposed: Total Units of Service]],"")</f>
        <v/>
      </c>
      <c r="K184" s="612"/>
      <c r="L184" s="606">
        <f>IFERROR(SUD_UOS[[#This Row],[Gross Cost $]]/SUD_UOS[[#This Row],[Proposed: Total Units of Service]],0)</f>
        <v>0</v>
      </c>
      <c r="M184" s="606">
        <f>IFERROR(SUD_UOS[[#This Row],[Net Cost $]]/SUD_UOS[[#This Row],[Proposed: Total Units of Service]],0)</f>
        <v>0</v>
      </c>
      <c r="N184" s="606">
        <f>IFERROR(MIN(SUD_UOS[[#This Row],[Interim Rate (Rate Cap) $]:[Net Cost per Unit $]])*SUD_UOS[[#This Row],[Proposed: DMC Units]],0)</f>
        <v>0</v>
      </c>
      <c r="O184" s="606">
        <f>IFERROR(MIN(SUD_UOS[[#This Row],[Interim Rate (Rate Cap) $]:[Net Cost per Unit $]])*(SUD_UOS[[#This Row],[Proposed: Total Units of Service]]-SUD_UOS[[#This Row],[Proposed: DMC Units]]),0)</f>
        <v>0</v>
      </c>
      <c r="P184" s="607"/>
      <c r="Q184" s="607"/>
      <c r="R184" s="608" t="str">
        <f>IFERROR(SUD_UOS[[#This Row],[Prior Approved: DMC Units]]/SUD_UOS[[#This Row],[Prior Approved: Total Units of Service]],"")</f>
        <v/>
      </c>
      <c r="S184" s="610">
        <f>IFERROR(SUD_UOS[[#This Row],[Proposed: Total Units of Service]]-SUD_UOS[[#This Row],[Prior Approved: Total Units of Service]],0)</f>
        <v>0</v>
      </c>
      <c r="T184" s="610">
        <f>IFERROR(SUD_UOS[[#This Row],[Proposed: DMC Units]]-SUD_UOS[[#This Row],[Prior Approved: DMC Units]],0)</f>
        <v>0</v>
      </c>
    </row>
    <row r="185" spans="1:20" ht="13" hidden="1">
      <c r="A185" s="603">
        <v>177</v>
      </c>
      <c r="B185" s="604"/>
      <c r="C185" s="604"/>
      <c r="D185" s="604"/>
      <c r="E185" s="605"/>
      <c r="F185" s="605"/>
      <c r="G185" s="606">
        <f>IFERROR(SUD_UOS[[#This Row],[Gross Cost $]]-SUD_UOS[[#This Row],[Other Revenues $]],0)</f>
        <v>0</v>
      </c>
      <c r="H185" s="607"/>
      <c r="I185" s="607"/>
      <c r="J185" s="608" t="str">
        <f>IFERROR(SUD_UOS[[#This Row],[Proposed: DMC Units]]/SUD_UOS[[#This Row],[Proposed: Total Units of Service]],"")</f>
        <v/>
      </c>
      <c r="K185" s="612"/>
      <c r="L185" s="606">
        <f>IFERROR(SUD_UOS[[#This Row],[Gross Cost $]]/SUD_UOS[[#This Row],[Proposed: Total Units of Service]],0)</f>
        <v>0</v>
      </c>
      <c r="M185" s="606">
        <f>IFERROR(SUD_UOS[[#This Row],[Net Cost $]]/SUD_UOS[[#This Row],[Proposed: Total Units of Service]],0)</f>
        <v>0</v>
      </c>
      <c r="N185" s="606">
        <f>IFERROR(MIN(SUD_UOS[[#This Row],[Interim Rate (Rate Cap) $]:[Net Cost per Unit $]])*SUD_UOS[[#This Row],[Proposed: DMC Units]],0)</f>
        <v>0</v>
      </c>
      <c r="O185" s="606">
        <f>IFERROR(MIN(SUD_UOS[[#This Row],[Interim Rate (Rate Cap) $]:[Net Cost per Unit $]])*(SUD_UOS[[#This Row],[Proposed: Total Units of Service]]-SUD_UOS[[#This Row],[Proposed: DMC Units]]),0)</f>
        <v>0</v>
      </c>
      <c r="P185" s="607"/>
      <c r="Q185" s="607"/>
      <c r="R185" s="608" t="str">
        <f>IFERROR(SUD_UOS[[#This Row],[Prior Approved: DMC Units]]/SUD_UOS[[#This Row],[Prior Approved: Total Units of Service]],"")</f>
        <v/>
      </c>
      <c r="S185" s="610">
        <f>IFERROR(SUD_UOS[[#This Row],[Proposed: Total Units of Service]]-SUD_UOS[[#This Row],[Prior Approved: Total Units of Service]],0)</f>
        <v>0</v>
      </c>
      <c r="T185" s="610">
        <f>IFERROR(SUD_UOS[[#This Row],[Proposed: DMC Units]]-SUD_UOS[[#This Row],[Prior Approved: DMC Units]],0)</f>
        <v>0</v>
      </c>
    </row>
    <row r="186" spans="1:20" ht="13" hidden="1">
      <c r="A186" s="603">
        <v>178</v>
      </c>
      <c r="B186" s="604"/>
      <c r="C186" s="604"/>
      <c r="D186" s="604"/>
      <c r="E186" s="605"/>
      <c r="F186" s="605"/>
      <c r="G186" s="606">
        <f>IFERROR(SUD_UOS[[#This Row],[Gross Cost $]]-SUD_UOS[[#This Row],[Other Revenues $]],0)</f>
        <v>0</v>
      </c>
      <c r="H186" s="607"/>
      <c r="I186" s="607"/>
      <c r="J186" s="608" t="str">
        <f>IFERROR(SUD_UOS[[#This Row],[Proposed: DMC Units]]/SUD_UOS[[#This Row],[Proposed: Total Units of Service]],"")</f>
        <v/>
      </c>
      <c r="K186" s="612"/>
      <c r="L186" s="606">
        <f>IFERROR(SUD_UOS[[#This Row],[Gross Cost $]]/SUD_UOS[[#This Row],[Proposed: Total Units of Service]],0)</f>
        <v>0</v>
      </c>
      <c r="M186" s="606">
        <f>IFERROR(SUD_UOS[[#This Row],[Net Cost $]]/SUD_UOS[[#This Row],[Proposed: Total Units of Service]],0)</f>
        <v>0</v>
      </c>
      <c r="N186" s="606">
        <f>IFERROR(MIN(SUD_UOS[[#This Row],[Interim Rate (Rate Cap) $]:[Net Cost per Unit $]])*SUD_UOS[[#This Row],[Proposed: DMC Units]],0)</f>
        <v>0</v>
      </c>
      <c r="O186" s="606">
        <f>IFERROR(MIN(SUD_UOS[[#This Row],[Interim Rate (Rate Cap) $]:[Net Cost per Unit $]])*(SUD_UOS[[#This Row],[Proposed: Total Units of Service]]-SUD_UOS[[#This Row],[Proposed: DMC Units]]),0)</f>
        <v>0</v>
      </c>
      <c r="P186" s="607"/>
      <c r="Q186" s="607"/>
      <c r="R186" s="608" t="str">
        <f>IFERROR(SUD_UOS[[#This Row],[Prior Approved: DMC Units]]/SUD_UOS[[#This Row],[Prior Approved: Total Units of Service]],"")</f>
        <v/>
      </c>
      <c r="S186" s="610">
        <f>IFERROR(SUD_UOS[[#This Row],[Proposed: Total Units of Service]]-SUD_UOS[[#This Row],[Prior Approved: Total Units of Service]],0)</f>
        <v>0</v>
      </c>
      <c r="T186" s="610">
        <f>IFERROR(SUD_UOS[[#This Row],[Proposed: DMC Units]]-SUD_UOS[[#This Row],[Prior Approved: DMC Units]],0)</f>
        <v>0</v>
      </c>
    </row>
    <row r="187" spans="1:20" ht="13" hidden="1">
      <c r="A187" s="603">
        <v>179</v>
      </c>
      <c r="B187" s="604"/>
      <c r="C187" s="604"/>
      <c r="D187" s="604"/>
      <c r="E187" s="605"/>
      <c r="F187" s="605"/>
      <c r="G187" s="606">
        <f>IFERROR(SUD_UOS[[#This Row],[Gross Cost $]]-SUD_UOS[[#This Row],[Other Revenues $]],0)</f>
        <v>0</v>
      </c>
      <c r="H187" s="607"/>
      <c r="I187" s="607"/>
      <c r="J187" s="608" t="str">
        <f>IFERROR(SUD_UOS[[#This Row],[Proposed: DMC Units]]/SUD_UOS[[#This Row],[Proposed: Total Units of Service]],"")</f>
        <v/>
      </c>
      <c r="K187" s="612"/>
      <c r="L187" s="606">
        <f>IFERROR(SUD_UOS[[#This Row],[Gross Cost $]]/SUD_UOS[[#This Row],[Proposed: Total Units of Service]],0)</f>
        <v>0</v>
      </c>
      <c r="M187" s="606">
        <f>IFERROR(SUD_UOS[[#This Row],[Net Cost $]]/SUD_UOS[[#This Row],[Proposed: Total Units of Service]],0)</f>
        <v>0</v>
      </c>
      <c r="N187" s="606">
        <f>IFERROR(MIN(SUD_UOS[[#This Row],[Interim Rate (Rate Cap) $]:[Net Cost per Unit $]])*SUD_UOS[[#This Row],[Proposed: DMC Units]],0)</f>
        <v>0</v>
      </c>
      <c r="O187" s="606">
        <f>IFERROR(MIN(SUD_UOS[[#This Row],[Interim Rate (Rate Cap) $]:[Net Cost per Unit $]])*(SUD_UOS[[#This Row],[Proposed: Total Units of Service]]-SUD_UOS[[#This Row],[Proposed: DMC Units]]),0)</f>
        <v>0</v>
      </c>
      <c r="P187" s="607"/>
      <c r="Q187" s="607"/>
      <c r="R187" s="608" t="str">
        <f>IFERROR(SUD_UOS[[#This Row],[Prior Approved: DMC Units]]/SUD_UOS[[#This Row],[Prior Approved: Total Units of Service]],"")</f>
        <v/>
      </c>
      <c r="S187" s="610">
        <f>IFERROR(SUD_UOS[[#This Row],[Proposed: Total Units of Service]]-SUD_UOS[[#This Row],[Prior Approved: Total Units of Service]],0)</f>
        <v>0</v>
      </c>
      <c r="T187" s="610">
        <f>IFERROR(SUD_UOS[[#This Row],[Proposed: DMC Units]]-SUD_UOS[[#This Row],[Prior Approved: DMC Units]],0)</f>
        <v>0</v>
      </c>
    </row>
    <row r="188" spans="1:20" ht="13" hidden="1">
      <c r="A188" s="603">
        <v>180</v>
      </c>
      <c r="B188" s="604"/>
      <c r="C188" s="604"/>
      <c r="D188" s="604"/>
      <c r="E188" s="605"/>
      <c r="F188" s="605"/>
      <c r="G188" s="606">
        <f>IFERROR(SUD_UOS[[#This Row],[Gross Cost $]]-SUD_UOS[[#This Row],[Other Revenues $]],0)</f>
        <v>0</v>
      </c>
      <c r="H188" s="607"/>
      <c r="I188" s="607"/>
      <c r="J188" s="608" t="str">
        <f>IFERROR(SUD_UOS[[#This Row],[Proposed: DMC Units]]/SUD_UOS[[#This Row],[Proposed: Total Units of Service]],"")</f>
        <v/>
      </c>
      <c r="K188" s="612"/>
      <c r="L188" s="606">
        <f>IFERROR(SUD_UOS[[#This Row],[Gross Cost $]]/SUD_UOS[[#This Row],[Proposed: Total Units of Service]],0)</f>
        <v>0</v>
      </c>
      <c r="M188" s="606">
        <f>IFERROR(SUD_UOS[[#This Row],[Net Cost $]]/SUD_UOS[[#This Row],[Proposed: Total Units of Service]],0)</f>
        <v>0</v>
      </c>
      <c r="N188" s="606">
        <f>IFERROR(MIN(SUD_UOS[[#This Row],[Interim Rate (Rate Cap) $]:[Net Cost per Unit $]])*SUD_UOS[[#This Row],[Proposed: DMC Units]],0)</f>
        <v>0</v>
      </c>
      <c r="O188" s="606">
        <f>IFERROR(MIN(SUD_UOS[[#This Row],[Interim Rate (Rate Cap) $]:[Net Cost per Unit $]])*(SUD_UOS[[#This Row],[Proposed: Total Units of Service]]-SUD_UOS[[#This Row],[Proposed: DMC Units]]),0)</f>
        <v>0</v>
      </c>
      <c r="P188" s="607"/>
      <c r="Q188" s="607"/>
      <c r="R188" s="608" t="str">
        <f>IFERROR(SUD_UOS[[#This Row],[Prior Approved: DMC Units]]/SUD_UOS[[#This Row],[Prior Approved: Total Units of Service]],"")</f>
        <v/>
      </c>
      <c r="S188" s="610">
        <f>IFERROR(SUD_UOS[[#This Row],[Proposed: Total Units of Service]]-SUD_UOS[[#This Row],[Prior Approved: Total Units of Service]],0)</f>
        <v>0</v>
      </c>
      <c r="T188" s="610">
        <f>IFERROR(SUD_UOS[[#This Row],[Proposed: DMC Units]]-SUD_UOS[[#This Row],[Prior Approved: DMC Units]],0)</f>
        <v>0</v>
      </c>
    </row>
    <row r="189" spans="1:20" ht="13" hidden="1">
      <c r="A189" s="603">
        <v>181</v>
      </c>
      <c r="B189" s="604"/>
      <c r="C189" s="604"/>
      <c r="D189" s="604"/>
      <c r="E189" s="605"/>
      <c r="F189" s="605"/>
      <c r="G189" s="606">
        <f>IFERROR(SUD_UOS[[#This Row],[Gross Cost $]]-SUD_UOS[[#This Row],[Other Revenues $]],0)</f>
        <v>0</v>
      </c>
      <c r="H189" s="607"/>
      <c r="I189" s="607"/>
      <c r="J189" s="608" t="str">
        <f>IFERROR(SUD_UOS[[#This Row],[Proposed: DMC Units]]/SUD_UOS[[#This Row],[Proposed: Total Units of Service]],"")</f>
        <v/>
      </c>
      <c r="K189" s="612"/>
      <c r="L189" s="606">
        <f>IFERROR(SUD_UOS[[#This Row],[Gross Cost $]]/SUD_UOS[[#This Row],[Proposed: Total Units of Service]],0)</f>
        <v>0</v>
      </c>
      <c r="M189" s="606">
        <f>IFERROR(SUD_UOS[[#This Row],[Net Cost $]]/SUD_UOS[[#This Row],[Proposed: Total Units of Service]],0)</f>
        <v>0</v>
      </c>
      <c r="N189" s="606">
        <f>IFERROR(MIN(SUD_UOS[[#This Row],[Interim Rate (Rate Cap) $]:[Net Cost per Unit $]])*SUD_UOS[[#This Row],[Proposed: DMC Units]],0)</f>
        <v>0</v>
      </c>
      <c r="O189" s="606">
        <f>IFERROR(MIN(SUD_UOS[[#This Row],[Interim Rate (Rate Cap) $]:[Net Cost per Unit $]])*(SUD_UOS[[#This Row],[Proposed: Total Units of Service]]-SUD_UOS[[#This Row],[Proposed: DMC Units]]),0)</f>
        <v>0</v>
      </c>
      <c r="P189" s="607"/>
      <c r="Q189" s="607"/>
      <c r="R189" s="608" t="str">
        <f>IFERROR(SUD_UOS[[#This Row],[Prior Approved: DMC Units]]/SUD_UOS[[#This Row],[Prior Approved: Total Units of Service]],"")</f>
        <v/>
      </c>
      <c r="S189" s="610">
        <f>IFERROR(SUD_UOS[[#This Row],[Proposed: Total Units of Service]]-SUD_UOS[[#This Row],[Prior Approved: Total Units of Service]],0)</f>
        <v>0</v>
      </c>
      <c r="T189" s="610">
        <f>IFERROR(SUD_UOS[[#This Row],[Proposed: DMC Units]]-SUD_UOS[[#This Row],[Prior Approved: DMC Units]],0)</f>
        <v>0</v>
      </c>
    </row>
    <row r="190" spans="1:20" ht="13" hidden="1">
      <c r="A190" s="603">
        <v>182</v>
      </c>
      <c r="B190" s="604"/>
      <c r="C190" s="604"/>
      <c r="D190" s="604"/>
      <c r="E190" s="605"/>
      <c r="F190" s="605"/>
      <c r="G190" s="606">
        <f>IFERROR(SUD_UOS[[#This Row],[Gross Cost $]]-SUD_UOS[[#This Row],[Other Revenues $]],0)</f>
        <v>0</v>
      </c>
      <c r="H190" s="607"/>
      <c r="I190" s="607"/>
      <c r="J190" s="608" t="str">
        <f>IFERROR(SUD_UOS[[#This Row],[Proposed: DMC Units]]/SUD_UOS[[#This Row],[Proposed: Total Units of Service]],"")</f>
        <v/>
      </c>
      <c r="K190" s="612"/>
      <c r="L190" s="606">
        <f>IFERROR(SUD_UOS[[#This Row],[Gross Cost $]]/SUD_UOS[[#This Row],[Proposed: Total Units of Service]],0)</f>
        <v>0</v>
      </c>
      <c r="M190" s="606">
        <f>IFERROR(SUD_UOS[[#This Row],[Net Cost $]]/SUD_UOS[[#This Row],[Proposed: Total Units of Service]],0)</f>
        <v>0</v>
      </c>
      <c r="N190" s="606">
        <f>IFERROR(MIN(SUD_UOS[[#This Row],[Interim Rate (Rate Cap) $]:[Net Cost per Unit $]])*SUD_UOS[[#This Row],[Proposed: DMC Units]],0)</f>
        <v>0</v>
      </c>
      <c r="O190" s="606">
        <f>IFERROR(MIN(SUD_UOS[[#This Row],[Interim Rate (Rate Cap) $]:[Net Cost per Unit $]])*(SUD_UOS[[#This Row],[Proposed: Total Units of Service]]-SUD_UOS[[#This Row],[Proposed: DMC Units]]),0)</f>
        <v>0</v>
      </c>
      <c r="P190" s="607"/>
      <c r="Q190" s="607"/>
      <c r="R190" s="608" t="str">
        <f>IFERROR(SUD_UOS[[#This Row],[Prior Approved: DMC Units]]/SUD_UOS[[#This Row],[Prior Approved: Total Units of Service]],"")</f>
        <v/>
      </c>
      <c r="S190" s="610">
        <f>IFERROR(SUD_UOS[[#This Row],[Proposed: Total Units of Service]]-SUD_UOS[[#This Row],[Prior Approved: Total Units of Service]],0)</f>
        <v>0</v>
      </c>
      <c r="T190" s="610">
        <f>IFERROR(SUD_UOS[[#This Row],[Proposed: DMC Units]]-SUD_UOS[[#This Row],[Prior Approved: DMC Units]],0)</f>
        <v>0</v>
      </c>
    </row>
    <row r="191" spans="1:20" ht="13" hidden="1">
      <c r="A191" s="603">
        <v>183</v>
      </c>
      <c r="B191" s="604"/>
      <c r="C191" s="604"/>
      <c r="D191" s="604"/>
      <c r="E191" s="605"/>
      <c r="F191" s="605"/>
      <c r="G191" s="606">
        <f>IFERROR(SUD_UOS[[#This Row],[Gross Cost $]]-SUD_UOS[[#This Row],[Other Revenues $]],0)</f>
        <v>0</v>
      </c>
      <c r="H191" s="607"/>
      <c r="I191" s="607"/>
      <c r="J191" s="608" t="str">
        <f>IFERROR(SUD_UOS[[#This Row],[Proposed: DMC Units]]/SUD_UOS[[#This Row],[Proposed: Total Units of Service]],"")</f>
        <v/>
      </c>
      <c r="K191" s="612"/>
      <c r="L191" s="606">
        <f>IFERROR(SUD_UOS[[#This Row],[Gross Cost $]]/SUD_UOS[[#This Row],[Proposed: Total Units of Service]],0)</f>
        <v>0</v>
      </c>
      <c r="M191" s="606">
        <f>IFERROR(SUD_UOS[[#This Row],[Net Cost $]]/SUD_UOS[[#This Row],[Proposed: Total Units of Service]],0)</f>
        <v>0</v>
      </c>
      <c r="N191" s="606">
        <f>IFERROR(MIN(SUD_UOS[[#This Row],[Interim Rate (Rate Cap) $]:[Net Cost per Unit $]])*SUD_UOS[[#This Row],[Proposed: DMC Units]],0)</f>
        <v>0</v>
      </c>
      <c r="O191" s="606">
        <f>IFERROR(MIN(SUD_UOS[[#This Row],[Interim Rate (Rate Cap) $]:[Net Cost per Unit $]])*(SUD_UOS[[#This Row],[Proposed: Total Units of Service]]-SUD_UOS[[#This Row],[Proposed: DMC Units]]),0)</f>
        <v>0</v>
      </c>
      <c r="P191" s="607"/>
      <c r="Q191" s="607"/>
      <c r="R191" s="608" t="str">
        <f>IFERROR(SUD_UOS[[#This Row],[Prior Approved: DMC Units]]/SUD_UOS[[#This Row],[Prior Approved: Total Units of Service]],"")</f>
        <v/>
      </c>
      <c r="S191" s="610">
        <f>IFERROR(SUD_UOS[[#This Row],[Proposed: Total Units of Service]]-SUD_UOS[[#This Row],[Prior Approved: Total Units of Service]],0)</f>
        <v>0</v>
      </c>
      <c r="T191" s="610">
        <f>IFERROR(SUD_UOS[[#This Row],[Proposed: DMC Units]]-SUD_UOS[[#This Row],[Prior Approved: DMC Units]],0)</f>
        <v>0</v>
      </c>
    </row>
    <row r="192" spans="1:20" ht="13" hidden="1">
      <c r="A192" s="603">
        <v>184</v>
      </c>
      <c r="B192" s="604"/>
      <c r="C192" s="604"/>
      <c r="D192" s="604"/>
      <c r="E192" s="605"/>
      <c r="F192" s="605"/>
      <c r="G192" s="606">
        <f>IFERROR(SUD_UOS[[#This Row],[Gross Cost $]]-SUD_UOS[[#This Row],[Other Revenues $]],0)</f>
        <v>0</v>
      </c>
      <c r="H192" s="607"/>
      <c r="I192" s="607"/>
      <c r="J192" s="608" t="str">
        <f>IFERROR(SUD_UOS[[#This Row],[Proposed: DMC Units]]/SUD_UOS[[#This Row],[Proposed: Total Units of Service]],"")</f>
        <v/>
      </c>
      <c r="K192" s="612"/>
      <c r="L192" s="606">
        <f>IFERROR(SUD_UOS[[#This Row],[Gross Cost $]]/SUD_UOS[[#This Row],[Proposed: Total Units of Service]],0)</f>
        <v>0</v>
      </c>
      <c r="M192" s="606">
        <f>IFERROR(SUD_UOS[[#This Row],[Net Cost $]]/SUD_UOS[[#This Row],[Proposed: Total Units of Service]],0)</f>
        <v>0</v>
      </c>
      <c r="N192" s="606">
        <f>IFERROR(MIN(SUD_UOS[[#This Row],[Interim Rate (Rate Cap) $]:[Net Cost per Unit $]])*SUD_UOS[[#This Row],[Proposed: DMC Units]],0)</f>
        <v>0</v>
      </c>
      <c r="O192" s="606">
        <f>IFERROR(MIN(SUD_UOS[[#This Row],[Interim Rate (Rate Cap) $]:[Net Cost per Unit $]])*(SUD_UOS[[#This Row],[Proposed: Total Units of Service]]-SUD_UOS[[#This Row],[Proposed: DMC Units]]),0)</f>
        <v>0</v>
      </c>
      <c r="P192" s="607"/>
      <c r="Q192" s="607"/>
      <c r="R192" s="608" t="str">
        <f>IFERROR(SUD_UOS[[#This Row],[Prior Approved: DMC Units]]/SUD_UOS[[#This Row],[Prior Approved: Total Units of Service]],"")</f>
        <v/>
      </c>
      <c r="S192" s="610">
        <f>IFERROR(SUD_UOS[[#This Row],[Proposed: Total Units of Service]]-SUD_UOS[[#This Row],[Prior Approved: Total Units of Service]],0)</f>
        <v>0</v>
      </c>
      <c r="T192" s="610">
        <f>IFERROR(SUD_UOS[[#This Row],[Proposed: DMC Units]]-SUD_UOS[[#This Row],[Prior Approved: DMC Units]],0)</f>
        <v>0</v>
      </c>
    </row>
    <row r="193" spans="1:20" ht="13" hidden="1">
      <c r="A193" s="603">
        <v>185</v>
      </c>
      <c r="B193" s="604"/>
      <c r="C193" s="604"/>
      <c r="D193" s="604"/>
      <c r="E193" s="605"/>
      <c r="F193" s="605"/>
      <c r="G193" s="606">
        <f>IFERROR(SUD_UOS[[#This Row],[Gross Cost $]]-SUD_UOS[[#This Row],[Other Revenues $]],0)</f>
        <v>0</v>
      </c>
      <c r="H193" s="607"/>
      <c r="I193" s="607"/>
      <c r="J193" s="608" t="str">
        <f>IFERROR(SUD_UOS[[#This Row],[Proposed: DMC Units]]/SUD_UOS[[#This Row],[Proposed: Total Units of Service]],"")</f>
        <v/>
      </c>
      <c r="K193" s="612"/>
      <c r="L193" s="606">
        <f>IFERROR(SUD_UOS[[#This Row],[Gross Cost $]]/SUD_UOS[[#This Row],[Proposed: Total Units of Service]],0)</f>
        <v>0</v>
      </c>
      <c r="M193" s="606">
        <f>IFERROR(SUD_UOS[[#This Row],[Net Cost $]]/SUD_UOS[[#This Row],[Proposed: Total Units of Service]],0)</f>
        <v>0</v>
      </c>
      <c r="N193" s="606">
        <f>IFERROR(MIN(SUD_UOS[[#This Row],[Interim Rate (Rate Cap) $]:[Net Cost per Unit $]])*SUD_UOS[[#This Row],[Proposed: DMC Units]],0)</f>
        <v>0</v>
      </c>
      <c r="O193" s="606">
        <f>IFERROR(MIN(SUD_UOS[[#This Row],[Interim Rate (Rate Cap) $]:[Net Cost per Unit $]])*(SUD_UOS[[#This Row],[Proposed: Total Units of Service]]-SUD_UOS[[#This Row],[Proposed: DMC Units]]),0)</f>
        <v>0</v>
      </c>
      <c r="P193" s="607"/>
      <c r="Q193" s="607"/>
      <c r="R193" s="608" t="str">
        <f>IFERROR(SUD_UOS[[#This Row],[Prior Approved: DMC Units]]/SUD_UOS[[#This Row],[Prior Approved: Total Units of Service]],"")</f>
        <v/>
      </c>
      <c r="S193" s="610">
        <f>IFERROR(SUD_UOS[[#This Row],[Proposed: Total Units of Service]]-SUD_UOS[[#This Row],[Prior Approved: Total Units of Service]],0)</f>
        <v>0</v>
      </c>
      <c r="T193" s="610">
        <f>IFERROR(SUD_UOS[[#This Row],[Proposed: DMC Units]]-SUD_UOS[[#This Row],[Prior Approved: DMC Units]],0)</f>
        <v>0</v>
      </c>
    </row>
    <row r="194" spans="1:20" ht="13" hidden="1">
      <c r="A194" s="603">
        <v>186</v>
      </c>
      <c r="B194" s="604"/>
      <c r="C194" s="604"/>
      <c r="D194" s="604"/>
      <c r="E194" s="605"/>
      <c r="F194" s="605"/>
      <c r="G194" s="606">
        <f>IFERROR(SUD_UOS[[#This Row],[Gross Cost $]]-SUD_UOS[[#This Row],[Other Revenues $]],0)</f>
        <v>0</v>
      </c>
      <c r="H194" s="607"/>
      <c r="I194" s="607"/>
      <c r="J194" s="608" t="str">
        <f>IFERROR(SUD_UOS[[#This Row],[Proposed: DMC Units]]/SUD_UOS[[#This Row],[Proposed: Total Units of Service]],"")</f>
        <v/>
      </c>
      <c r="K194" s="612"/>
      <c r="L194" s="606">
        <f>IFERROR(SUD_UOS[[#This Row],[Gross Cost $]]/SUD_UOS[[#This Row],[Proposed: Total Units of Service]],0)</f>
        <v>0</v>
      </c>
      <c r="M194" s="606">
        <f>IFERROR(SUD_UOS[[#This Row],[Net Cost $]]/SUD_UOS[[#This Row],[Proposed: Total Units of Service]],0)</f>
        <v>0</v>
      </c>
      <c r="N194" s="606">
        <f>IFERROR(MIN(SUD_UOS[[#This Row],[Interim Rate (Rate Cap) $]:[Net Cost per Unit $]])*SUD_UOS[[#This Row],[Proposed: DMC Units]],0)</f>
        <v>0</v>
      </c>
      <c r="O194" s="606">
        <f>IFERROR(MIN(SUD_UOS[[#This Row],[Interim Rate (Rate Cap) $]:[Net Cost per Unit $]])*(SUD_UOS[[#This Row],[Proposed: Total Units of Service]]-SUD_UOS[[#This Row],[Proposed: DMC Units]]),0)</f>
        <v>0</v>
      </c>
      <c r="P194" s="607"/>
      <c r="Q194" s="607"/>
      <c r="R194" s="608" t="str">
        <f>IFERROR(SUD_UOS[[#This Row],[Prior Approved: DMC Units]]/SUD_UOS[[#This Row],[Prior Approved: Total Units of Service]],"")</f>
        <v/>
      </c>
      <c r="S194" s="610">
        <f>IFERROR(SUD_UOS[[#This Row],[Proposed: Total Units of Service]]-SUD_UOS[[#This Row],[Prior Approved: Total Units of Service]],0)</f>
        <v>0</v>
      </c>
      <c r="T194" s="610">
        <f>IFERROR(SUD_UOS[[#This Row],[Proposed: DMC Units]]-SUD_UOS[[#This Row],[Prior Approved: DMC Units]],0)</f>
        <v>0</v>
      </c>
    </row>
    <row r="195" spans="1:20" ht="13" hidden="1">
      <c r="A195" s="603">
        <v>187</v>
      </c>
      <c r="B195" s="604"/>
      <c r="C195" s="604"/>
      <c r="D195" s="604"/>
      <c r="E195" s="605"/>
      <c r="F195" s="605"/>
      <c r="G195" s="606">
        <f>IFERROR(SUD_UOS[[#This Row],[Gross Cost $]]-SUD_UOS[[#This Row],[Other Revenues $]],0)</f>
        <v>0</v>
      </c>
      <c r="H195" s="607"/>
      <c r="I195" s="607"/>
      <c r="J195" s="608" t="str">
        <f>IFERROR(SUD_UOS[[#This Row],[Proposed: DMC Units]]/SUD_UOS[[#This Row],[Proposed: Total Units of Service]],"")</f>
        <v/>
      </c>
      <c r="K195" s="612"/>
      <c r="L195" s="606">
        <f>IFERROR(SUD_UOS[[#This Row],[Gross Cost $]]/SUD_UOS[[#This Row],[Proposed: Total Units of Service]],0)</f>
        <v>0</v>
      </c>
      <c r="M195" s="606">
        <f>IFERROR(SUD_UOS[[#This Row],[Net Cost $]]/SUD_UOS[[#This Row],[Proposed: Total Units of Service]],0)</f>
        <v>0</v>
      </c>
      <c r="N195" s="606">
        <f>IFERROR(MIN(SUD_UOS[[#This Row],[Interim Rate (Rate Cap) $]:[Net Cost per Unit $]])*SUD_UOS[[#This Row],[Proposed: DMC Units]],0)</f>
        <v>0</v>
      </c>
      <c r="O195" s="606">
        <f>IFERROR(MIN(SUD_UOS[[#This Row],[Interim Rate (Rate Cap) $]:[Net Cost per Unit $]])*(SUD_UOS[[#This Row],[Proposed: Total Units of Service]]-SUD_UOS[[#This Row],[Proposed: DMC Units]]),0)</f>
        <v>0</v>
      </c>
      <c r="P195" s="607"/>
      <c r="Q195" s="607"/>
      <c r="R195" s="608" t="str">
        <f>IFERROR(SUD_UOS[[#This Row],[Prior Approved: DMC Units]]/SUD_UOS[[#This Row],[Prior Approved: Total Units of Service]],"")</f>
        <v/>
      </c>
      <c r="S195" s="610">
        <f>IFERROR(SUD_UOS[[#This Row],[Proposed: Total Units of Service]]-SUD_UOS[[#This Row],[Prior Approved: Total Units of Service]],0)</f>
        <v>0</v>
      </c>
      <c r="T195" s="610">
        <f>IFERROR(SUD_UOS[[#This Row],[Proposed: DMC Units]]-SUD_UOS[[#This Row],[Prior Approved: DMC Units]],0)</f>
        <v>0</v>
      </c>
    </row>
    <row r="196" spans="1:20" ht="13" hidden="1">
      <c r="A196" s="603">
        <v>188</v>
      </c>
      <c r="B196" s="604"/>
      <c r="C196" s="604"/>
      <c r="D196" s="604"/>
      <c r="E196" s="605"/>
      <c r="F196" s="605"/>
      <c r="G196" s="606">
        <f>IFERROR(SUD_UOS[[#This Row],[Gross Cost $]]-SUD_UOS[[#This Row],[Other Revenues $]],0)</f>
        <v>0</v>
      </c>
      <c r="H196" s="607"/>
      <c r="I196" s="607"/>
      <c r="J196" s="608" t="str">
        <f>IFERROR(SUD_UOS[[#This Row],[Proposed: DMC Units]]/SUD_UOS[[#This Row],[Proposed: Total Units of Service]],"")</f>
        <v/>
      </c>
      <c r="K196" s="612"/>
      <c r="L196" s="606">
        <f>IFERROR(SUD_UOS[[#This Row],[Gross Cost $]]/SUD_UOS[[#This Row],[Proposed: Total Units of Service]],0)</f>
        <v>0</v>
      </c>
      <c r="M196" s="606">
        <f>IFERROR(SUD_UOS[[#This Row],[Net Cost $]]/SUD_UOS[[#This Row],[Proposed: Total Units of Service]],0)</f>
        <v>0</v>
      </c>
      <c r="N196" s="606">
        <f>IFERROR(MIN(SUD_UOS[[#This Row],[Interim Rate (Rate Cap) $]:[Net Cost per Unit $]])*SUD_UOS[[#This Row],[Proposed: DMC Units]],0)</f>
        <v>0</v>
      </c>
      <c r="O196" s="606">
        <f>IFERROR(MIN(SUD_UOS[[#This Row],[Interim Rate (Rate Cap) $]:[Net Cost per Unit $]])*(SUD_UOS[[#This Row],[Proposed: Total Units of Service]]-SUD_UOS[[#This Row],[Proposed: DMC Units]]),0)</f>
        <v>0</v>
      </c>
      <c r="P196" s="607"/>
      <c r="Q196" s="607"/>
      <c r="R196" s="608" t="str">
        <f>IFERROR(SUD_UOS[[#This Row],[Prior Approved: DMC Units]]/SUD_UOS[[#This Row],[Prior Approved: Total Units of Service]],"")</f>
        <v/>
      </c>
      <c r="S196" s="610">
        <f>IFERROR(SUD_UOS[[#This Row],[Proposed: Total Units of Service]]-SUD_UOS[[#This Row],[Prior Approved: Total Units of Service]],0)</f>
        <v>0</v>
      </c>
      <c r="T196" s="610">
        <f>IFERROR(SUD_UOS[[#This Row],[Proposed: DMC Units]]-SUD_UOS[[#This Row],[Prior Approved: DMC Units]],0)</f>
        <v>0</v>
      </c>
    </row>
    <row r="197" spans="1:20" ht="13" hidden="1">
      <c r="A197" s="603">
        <v>189</v>
      </c>
      <c r="B197" s="604"/>
      <c r="C197" s="604"/>
      <c r="D197" s="604"/>
      <c r="E197" s="605"/>
      <c r="F197" s="605"/>
      <c r="G197" s="606">
        <f>IFERROR(SUD_UOS[[#This Row],[Gross Cost $]]-SUD_UOS[[#This Row],[Other Revenues $]],0)</f>
        <v>0</v>
      </c>
      <c r="H197" s="607"/>
      <c r="I197" s="607"/>
      <c r="J197" s="608" t="str">
        <f>IFERROR(SUD_UOS[[#This Row],[Proposed: DMC Units]]/SUD_UOS[[#This Row],[Proposed: Total Units of Service]],"")</f>
        <v/>
      </c>
      <c r="K197" s="612"/>
      <c r="L197" s="606">
        <f>IFERROR(SUD_UOS[[#This Row],[Gross Cost $]]/SUD_UOS[[#This Row],[Proposed: Total Units of Service]],0)</f>
        <v>0</v>
      </c>
      <c r="M197" s="606">
        <f>IFERROR(SUD_UOS[[#This Row],[Net Cost $]]/SUD_UOS[[#This Row],[Proposed: Total Units of Service]],0)</f>
        <v>0</v>
      </c>
      <c r="N197" s="606">
        <f>IFERROR(MIN(SUD_UOS[[#This Row],[Interim Rate (Rate Cap) $]:[Net Cost per Unit $]])*SUD_UOS[[#This Row],[Proposed: DMC Units]],0)</f>
        <v>0</v>
      </c>
      <c r="O197" s="606">
        <f>IFERROR(MIN(SUD_UOS[[#This Row],[Interim Rate (Rate Cap) $]:[Net Cost per Unit $]])*(SUD_UOS[[#This Row],[Proposed: Total Units of Service]]-SUD_UOS[[#This Row],[Proposed: DMC Units]]),0)</f>
        <v>0</v>
      </c>
      <c r="P197" s="607"/>
      <c r="Q197" s="607"/>
      <c r="R197" s="608" t="str">
        <f>IFERROR(SUD_UOS[[#This Row],[Prior Approved: DMC Units]]/SUD_UOS[[#This Row],[Prior Approved: Total Units of Service]],"")</f>
        <v/>
      </c>
      <c r="S197" s="610">
        <f>IFERROR(SUD_UOS[[#This Row],[Proposed: Total Units of Service]]-SUD_UOS[[#This Row],[Prior Approved: Total Units of Service]],0)</f>
        <v>0</v>
      </c>
      <c r="T197" s="610">
        <f>IFERROR(SUD_UOS[[#This Row],[Proposed: DMC Units]]-SUD_UOS[[#This Row],[Prior Approved: DMC Units]],0)</f>
        <v>0</v>
      </c>
    </row>
    <row r="198" spans="1:20" ht="13" hidden="1">
      <c r="A198" s="603">
        <v>190</v>
      </c>
      <c r="B198" s="604"/>
      <c r="C198" s="604"/>
      <c r="D198" s="604"/>
      <c r="E198" s="605"/>
      <c r="F198" s="605"/>
      <c r="G198" s="606">
        <f>IFERROR(SUD_UOS[[#This Row],[Gross Cost $]]-SUD_UOS[[#This Row],[Other Revenues $]],0)</f>
        <v>0</v>
      </c>
      <c r="H198" s="607"/>
      <c r="I198" s="607"/>
      <c r="J198" s="608" t="str">
        <f>IFERROR(SUD_UOS[[#This Row],[Proposed: DMC Units]]/SUD_UOS[[#This Row],[Proposed: Total Units of Service]],"")</f>
        <v/>
      </c>
      <c r="K198" s="612"/>
      <c r="L198" s="606">
        <f>IFERROR(SUD_UOS[[#This Row],[Gross Cost $]]/SUD_UOS[[#This Row],[Proposed: Total Units of Service]],0)</f>
        <v>0</v>
      </c>
      <c r="M198" s="606">
        <f>IFERROR(SUD_UOS[[#This Row],[Net Cost $]]/SUD_UOS[[#This Row],[Proposed: Total Units of Service]],0)</f>
        <v>0</v>
      </c>
      <c r="N198" s="606">
        <f>IFERROR(MIN(SUD_UOS[[#This Row],[Interim Rate (Rate Cap) $]:[Net Cost per Unit $]])*SUD_UOS[[#This Row],[Proposed: DMC Units]],0)</f>
        <v>0</v>
      </c>
      <c r="O198" s="606">
        <f>IFERROR(MIN(SUD_UOS[[#This Row],[Interim Rate (Rate Cap) $]:[Net Cost per Unit $]])*(SUD_UOS[[#This Row],[Proposed: Total Units of Service]]-SUD_UOS[[#This Row],[Proposed: DMC Units]]),0)</f>
        <v>0</v>
      </c>
      <c r="P198" s="607"/>
      <c r="Q198" s="607"/>
      <c r="R198" s="608" t="str">
        <f>IFERROR(SUD_UOS[[#This Row],[Prior Approved: DMC Units]]/SUD_UOS[[#This Row],[Prior Approved: Total Units of Service]],"")</f>
        <v/>
      </c>
      <c r="S198" s="610">
        <f>IFERROR(SUD_UOS[[#This Row],[Proposed: Total Units of Service]]-SUD_UOS[[#This Row],[Prior Approved: Total Units of Service]],0)</f>
        <v>0</v>
      </c>
      <c r="T198" s="610">
        <f>IFERROR(SUD_UOS[[#This Row],[Proposed: DMC Units]]-SUD_UOS[[#This Row],[Prior Approved: DMC Units]],0)</f>
        <v>0</v>
      </c>
    </row>
    <row r="199" spans="1:20" ht="13" hidden="1">
      <c r="A199" s="603">
        <v>191</v>
      </c>
      <c r="B199" s="604"/>
      <c r="C199" s="604"/>
      <c r="D199" s="604"/>
      <c r="E199" s="605"/>
      <c r="F199" s="605"/>
      <c r="G199" s="606">
        <f>IFERROR(SUD_UOS[[#This Row],[Gross Cost $]]-SUD_UOS[[#This Row],[Other Revenues $]],0)</f>
        <v>0</v>
      </c>
      <c r="H199" s="607"/>
      <c r="I199" s="607"/>
      <c r="J199" s="608" t="str">
        <f>IFERROR(SUD_UOS[[#This Row],[Proposed: DMC Units]]/SUD_UOS[[#This Row],[Proposed: Total Units of Service]],"")</f>
        <v/>
      </c>
      <c r="K199" s="612"/>
      <c r="L199" s="606">
        <f>IFERROR(SUD_UOS[[#This Row],[Gross Cost $]]/SUD_UOS[[#This Row],[Proposed: Total Units of Service]],0)</f>
        <v>0</v>
      </c>
      <c r="M199" s="606">
        <f>IFERROR(SUD_UOS[[#This Row],[Net Cost $]]/SUD_UOS[[#This Row],[Proposed: Total Units of Service]],0)</f>
        <v>0</v>
      </c>
      <c r="N199" s="606">
        <f>IFERROR(MIN(SUD_UOS[[#This Row],[Interim Rate (Rate Cap) $]:[Net Cost per Unit $]])*SUD_UOS[[#This Row],[Proposed: DMC Units]],0)</f>
        <v>0</v>
      </c>
      <c r="O199" s="606">
        <f>IFERROR(MIN(SUD_UOS[[#This Row],[Interim Rate (Rate Cap) $]:[Net Cost per Unit $]])*(SUD_UOS[[#This Row],[Proposed: Total Units of Service]]-SUD_UOS[[#This Row],[Proposed: DMC Units]]),0)</f>
        <v>0</v>
      </c>
      <c r="P199" s="607"/>
      <c r="Q199" s="607"/>
      <c r="R199" s="608" t="str">
        <f>IFERROR(SUD_UOS[[#This Row],[Prior Approved: DMC Units]]/SUD_UOS[[#This Row],[Prior Approved: Total Units of Service]],"")</f>
        <v/>
      </c>
      <c r="S199" s="610">
        <f>IFERROR(SUD_UOS[[#This Row],[Proposed: Total Units of Service]]-SUD_UOS[[#This Row],[Prior Approved: Total Units of Service]],0)</f>
        <v>0</v>
      </c>
      <c r="T199" s="610">
        <f>IFERROR(SUD_UOS[[#This Row],[Proposed: DMC Units]]-SUD_UOS[[#This Row],[Prior Approved: DMC Units]],0)</f>
        <v>0</v>
      </c>
    </row>
    <row r="200" spans="1:20" ht="13" hidden="1">
      <c r="A200" s="603">
        <v>192</v>
      </c>
      <c r="B200" s="604"/>
      <c r="C200" s="604"/>
      <c r="D200" s="604"/>
      <c r="E200" s="605"/>
      <c r="F200" s="605"/>
      <c r="G200" s="606">
        <f>IFERROR(SUD_UOS[[#This Row],[Gross Cost $]]-SUD_UOS[[#This Row],[Other Revenues $]],0)</f>
        <v>0</v>
      </c>
      <c r="H200" s="607"/>
      <c r="I200" s="607"/>
      <c r="J200" s="608" t="str">
        <f>IFERROR(SUD_UOS[[#This Row],[Proposed: DMC Units]]/SUD_UOS[[#This Row],[Proposed: Total Units of Service]],"")</f>
        <v/>
      </c>
      <c r="K200" s="612"/>
      <c r="L200" s="606">
        <f>IFERROR(SUD_UOS[[#This Row],[Gross Cost $]]/SUD_UOS[[#This Row],[Proposed: Total Units of Service]],0)</f>
        <v>0</v>
      </c>
      <c r="M200" s="606">
        <f>IFERROR(SUD_UOS[[#This Row],[Net Cost $]]/SUD_UOS[[#This Row],[Proposed: Total Units of Service]],0)</f>
        <v>0</v>
      </c>
      <c r="N200" s="606">
        <f>IFERROR(MIN(SUD_UOS[[#This Row],[Interim Rate (Rate Cap) $]:[Net Cost per Unit $]])*SUD_UOS[[#This Row],[Proposed: DMC Units]],0)</f>
        <v>0</v>
      </c>
      <c r="O200" s="606">
        <f>IFERROR(MIN(SUD_UOS[[#This Row],[Interim Rate (Rate Cap) $]:[Net Cost per Unit $]])*(SUD_UOS[[#This Row],[Proposed: Total Units of Service]]-SUD_UOS[[#This Row],[Proposed: DMC Units]]),0)</f>
        <v>0</v>
      </c>
      <c r="P200" s="607"/>
      <c r="Q200" s="607"/>
      <c r="R200" s="608" t="str">
        <f>IFERROR(SUD_UOS[[#This Row],[Prior Approved: DMC Units]]/SUD_UOS[[#This Row],[Prior Approved: Total Units of Service]],"")</f>
        <v/>
      </c>
      <c r="S200" s="610">
        <f>IFERROR(SUD_UOS[[#This Row],[Proposed: Total Units of Service]]-SUD_UOS[[#This Row],[Prior Approved: Total Units of Service]],0)</f>
        <v>0</v>
      </c>
      <c r="T200" s="610">
        <f>IFERROR(SUD_UOS[[#This Row],[Proposed: DMC Units]]-SUD_UOS[[#This Row],[Prior Approved: DMC Units]],0)</f>
        <v>0</v>
      </c>
    </row>
    <row r="201" spans="1:20" ht="13" hidden="1">
      <c r="A201" s="603">
        <v>193</v>
      </c>
      <c r="B201" s="604"/>
      <c r="C201" s="604"/>
      <c r="D201" s="604"/>
      <c r="E201" s="605"/>
      <c r="F201" s="605"/>
      <c r="G201" s="606">
        <f>IFERROR(SUD_UOS[[#This Row],[Gross Cost $]]-SUD_UOS[[#This Row],[Other Revenues $]],0)</f>
        <v>0</v>
      </c>
      <c r="H201" s="607"/>
      <c r="I201" s="607"/>
      <c r="J201" s="608" t="str">
        <f>IFERROR(SUD_UOS[[#This Row],[Proposed: DMC Units]]/SUD_UOS[[#This Row],[Proposed: Total Units of Service]],"")</f>
        <v/>
      </c>
      <c r="K201" s="612"/>
      <c r="L201" s="606">
        <f>IFERROR(SUD_UOS[[#This Row],[Gross Cost $]]/SUD_UOS[[#This Row],[Proposed: Total Units of Service]],0)</f>
        <v>0</v>
      </c>
      <c r="M201" s="606">
        <f>IFERROR(SUD_UOS[[#This Row],[Net Cost $]]/SUD_UOS[[#This Row],[Proposed: Total Units of Service]],0)</f>
        <v>0</v>
      </c>
      <c r="N201" s="606">
        <f>IFERROR(MIN(SUD_UOS[[#This Row],[Interim Rate (Rate Cap) $]:[Net Cost per Unit $]])*SUD_UOS[[#This Row],[Proposed: DMC Units]],0)</f>
        <v>0</v>
      </c>
      <c r="O201" s="606">
        <f>IFERROR(MIN(SUD_UOS[[#This Row],[Interim Rate (Rate Cap) $]:[Net Cost per Unit $]])*(SUD_UOS[[#This Row],[Proposed: Total Units of Service]]-SUD_UOS[[#This Row],[Proposed: DMC Units]]),0)</f>
        <v>0</v>
      </c>
      <c r="P201" s="607"/>
      <c r="Q201" s="607"/>
      <c r="R201" s="608" t="str">
        <f>IFERROR(SUD_UOS[[#This Row],[Prior Approved: DMC Units]]/SUD_UOS[[#This Row],[Prior Approved: Total Units of Service]],"")</f>
        <v/>
      </c>
      <c r="S201" s="610">
        <f>IFERROR(SUD_UOS[[#This Row],[Proposed: Total Units of Service]]-SUD_UOS[[#This Row],[Prior Approved: Total Units of Service]],0)</f>
        <v>0</v>
      </c>
      <c r="T201" s="610">
        <f>IFERROR(SUD_UOS[[#This Row],[Proposed: DMC Units]]-SUD_UOS[[#This Row],[Prior Approved: DMC Units]],0)</f>
        <v>0</v>
      </c>
    </row>
    <row r="202" spans="1:20" ht="13" hidden="1">
      <c r="A202" s="603">
        <v>194</v>
      </c>
      <c r="B202" s="604"/>
      <c r="C202" s="604"/>
      <c r="D202" s="604"/>
      <c r="E202" s="605"/>
      <c r="F202" s="605"/>
      <c r="G202" s="606">
        <f>IFERROR(SUD_UOS[[#This Row],[Gross Cost $]]-SUD_UOS[[#This Row],[Other Revenues $]],0)</f>
        <v>0</v>
      </c>
      <c r="H202" s="607"/>
      <c r="I202" s="607"/>
      <c r="J202" s="608" t="str">
        <f>IFERROR(SUD_UOS[[#This Row],[Proposed: DMC Units]]/SUD_UOS[[#This Row],[Proposed: Total Units of Service]],"")</f>
        <v/>
      </c>
      <c r="K202" s="612"/>
      <c r="L202" s="606">
        <f>IFERROR(SUD_UOS[[#This Row],[Gross Cost $]]/SUD_UOS[[#This Row],[Proposed: Total Units of Service]],0)</f>
        <v>0</v>
      </c>
      <c r="M202" s="606">
        <f>IFERROR(SUD_UOS[[#This Row],[Net Cost $]]/SUD_UOS[[#This Row],[Proposed: Total Units of Service]],0)</f>
        <v>0</v>
      </c>
      <c r="N202" s="606">
        <f>IFERROR(MIN(SUD_UOS[[#This Row],[Interim Rate (Rate Cap) $]:[Net Cost per Unit $]])*SUD_UOS[[#This Row],[Proposed: DMC Units]],0)</f>
        <v>0</v>
      </c>
      <c r="O202" s="606">
        <f>IFERROR(MIN(SUD_UOS[[#This Row],[Interim Rate (Rate Cap) $]:[Net Cost per Unit $]])*(SUD_UOS[[#This Row],[Proposed: Total Units of Service]]-SUD_UOS[[#This Row],[Proposed: DMC Units]]),0)</f>
        <v>0</v>
      </c>
      <c r="P202" s="607"/>
      <c r="Q202" s="607"/>
      <c r="R202" s="608" t="str">
        <f>IFERROR(SUD_UOS[[#This Row],[Prior Approved: DMC Units]]/SUD_UOS[[#This Row],[Prior Approved: Total Units of Service]],"")</f>
        <v/>
      </c>
      <c r="S202" s="610">
        <f>IFERROR(SUD_UOS[[#This Row],[Proposed: Total Units of Service]]-SUD_UOS[[#This Row],[Prior Approved: Total Units of Service]],0)</f>
        <v>0</v>
      </c>
      <c r="T202" s="610">
        <f>IFERROR(SUD_UOS[[#This Row],[Proposed: DMC Units]]-SUD_UOS[[#This Row],[Prior Approved: DMC Units]],0)</f>
        <v>0</v>
      </c>
    </row>
    <row r="203" spans="1:20" ht="13" hidden="1">
      <c r="A203" s="603">
        <v>195</v>
      </c>
      <c r="B203" s="604"/>
      <c r="C203" s="604"/>
      <c r="D203" s="604"/>
      <c r="E203" s="605"/>
      <c r="F203" s="605"/>
      <c r="G203" s="606">
        <f>IFERROR(SUD_UOS[[#This Row],[Gross Cost $]]-SUD_UOS[[#This Row],[Other Revenues $]],0)</f>
        <v>0</v>
      </c>
      <c r="H203" s="607"/>
      <c r="I203" s="607"/>
      <c r="J203" s="608" t="str">
        <f>IFERROR(SUD_UOS[[#This Row],[Proposed: DMC Units]]/SUD_UOS[[#This Row],[Proposed: Total Units of Service]],"")</f>
        <v/>
      </c>
      <c r="K203" s="612"/>
      <c r="L203" s="606">
        <f>IFERROR(SUD_UOS[[#This Row],[Gross Cost $]]/SUD_UOS[[#This Row],[Proposed: Total Units of Service]],0)</f>
        <v>0</v>
      </c>
      <c r="M203" s="606">
        <f>IFERROR(SUD_UOS[[#This Row],[Net Cost $]]/SUD_UOS[[#This Row],[Proposed: Total Units of Service]],0)</f>
        <v>0</v>
      </c>
      <c r="N203" s="606">
        <f>IFERROR(MIN(SUD_UOS[[#This Row],[Interim Rate (Rate Cap) $]:[Net Cost per Unit $]])*SUD_UOS[[#This Row],[Proposed: DMC Units]],0)</f>
        <v>0</v>
      </c>
      <c r="O203" s="606">
        <f>IFERROR(MIN(SUD_UOS[[#This Row],[Interim Rate (Rate Cap) $]:[Net Cost per Unit $]])*(SUD_UOS[[#This Row],[Proposed: Total Units of Service]]-SUD_UOS[[#This Row],[Proposed: DMC Units]]),0)</f>
        <v>0</v>
      </c>
      <c r="P203" s="607"/>
      <c r="Q203" s="607"/>
      <c r="R203" s="608" t="str">
        <f>IFERROR(SUD_UOS[[#This Row],[Prior Approved: DMC Units]]/SUD_UOS[[#This Row],[Prior Approved: Total Units of Service]],"")</f>
        <v/>
      </c>
      <c r="S203" s="610">
        <f>IFERROR(SUD_UOS[[#This Row],[Proposed: Total Units of Service]]-SUD_UOS[[#This Row],[Prior Approved: Total Units of Service]],0)</f>
        <v>0</v>
      </c>
      <c r="T203" s="610">
        <f>IFERROR(SUD_UOS[[#This Row],[Proposed: DMC Units]]-SUD_UOS[[#This Row],[Prior Approved: DMC Units]],0)</f>
        <v>0</v>
      </c>
    </row>
    <row r="204" spans="1:20" ht="13" hidden="1">
      <c r="A204" s="603">
        <v>196</v>
      </c>
      <c r="B204" s="604"/>
      <c r="C204" s="604"/>
      <c r="D204" s="604"/>
      <c r="E204" s="605"/>
      <c r="F204" s="605"/>
      <c r="G204" s="606">
        <f>IFERROR(SUD_UOS[[#This Row],[Gross Cost $]]-SUD_UOS[[#This Row],[Other Revenues $]],0)</f>
        <v>0</v>
      </c>
      <c r="H204" s="607"/>
      <c r="I204" s="607"/>
      <c r="J204" s="608" t="str">
        <f>IFERROR(SUD_UOS[[#This Row],[Proposed: DMC Units]]/SUD_UOS[[#This Row],[Proposed: Total Units of Service]],"")</f>
        <v/>
      </c>
      <c r="K204" s="612"/>
      <c r="L204" s="606">
        <f>IFERROR(SUD_UOS[[#This Row],[Gross Cost $]]/SUD_UOS[[#This Row],[Proposed: Total Units of Service]],0)</f>
        <v>0</v>
      </c>
      <c r="M204" s="606">
        <f>IFERROR(SUD_UOS[[#This Row],[Net Cost $]]/SUD_UOS[[#This Row],[Proposed: Total Units of Service]],0)</f>
        <v>0</v>
      </c>
      <c r="N204" s="606">
        <f>IFERROR(MIN(SUD_UOS[[#This Row],[Interim Rate (Rate Cap) $]:[Net Cost per Unit $]])*SUD_UOS[[#This Row],[Proposed: DMC Units]],0)</f>
        <v>0</v>
      </c>
      <c r="O204" s="606">
        <f>IFERROR(MIN(SUD_UOS[[#This Row],[Interim Rate (Rate Cap) $]:[Net Cost per Unit $]])*(SUD_UOS[[#This Row],[Proposed: Total Units of Service]]-SUD_UOS[[#This Row],[Proposed: DMC Units]]),0)</f>
        <v>0</v>
      </c>
      <c r="P204" s="607"/>
      <c r="Q204" s="607"/>
      <c r="R204" s="608" t="str">
        <f>IFERROR(SUD_UOS[[#This Row],[Prior Approved: DMC Units]]/SUD_UOS[[#This Row],[Prior Approved: Total Units of Service]],"")</f>
        <v/>
      </c>
      <c r="S204" s="610">
        <f>IFERROR(SUD_UOS[[#This Row],[Proposed: Total Units of Service]]-SUD_UOS[[#This Row],[Prior Approved: Total Units of Service]],0)</f>
        <v>0</v>
      </c>
      <c r="T204" s="610">
        <f>IFERROR(SUD_UOS[[#This Row],[Proposed: DMC Units]]-SUD_UOS[[#This Row],[Prior Approved: DMC Units]],0)</f>
        <v>0</v>
      </c>
    </row>
    <row r="205" spans="1:20" ht="13" hidden="1">
      <c r="A205" s="603">
        <v>197</v>
      </c>
      <c r="B205" s="604"/>
      <c r="C205" s="604"/>
      <c r="D205" s="604"/>
      <c r="E205" s="605"/>
      <c r="F205" s="605"/>
      <c r="G205" s="606">
        <f>IFERROR(SUD_UOS[[#This Row],[Gross Cost $]]-SUD_UOS[[#This Row],[Other Revenues $]],0)</f>
        <v>0</v>
      </c>
      <c r="H205" s="607"/>
      <c r="I205" s="607"/>
      <c r="J205" s="608" t="str">
        <f>IFERROR(SUD_UOS[[#This Row],[Proposed: DMC Units]]/SUD_UOS[[#This Row],[Proposed: Total Units of Service]],"")</f>
        <v/>
      </c>
      <c r="K205" s="612"/>
      <c r="L205" s="606">
        <f>IFERROR(SUD_UOS[[#This Row],[Gross Cost $]]/SUD_UOS[[#This Row],[Proposed: Total Units of Service]],0)</f>
        <v>0</v>
      </c>
      <c r="M205" s="606">
        <f>IFERROR(SUD_UOS[[#This Row],[Net Cost $]]/SUD_UOS[[#This Row],[Proposed: Total Units of Service]],0)</f>
        <v>0</v>
      </c>
      <c r="N205" s="606">
        <f>IFERROR(MIN(SUD_UOS[[#This Row],[Interim Rate (Rate Cap) $]:[Net Cost per Unit $]])*SUD_UOS[[#This Row],[Proposed: DMC Units]],0)</f>
        <v>0</v>
      </c>
      <c r="O205" s="606">
        <f>IFERROR(MIN(SUD_UOS[[#This Row],[Interim Rate (Rate Cap) $]:[Net Cost per Unit $]])*(SUD_UOS[[#This Row],[Proposed: Total Units of Service]]-SUD_UOS[[#This Row],[Proposed: DMC Units]]),0)</f>
        <v>0</v>
      </c>
      <c r="P205" s="607"/>
      <c r="Q205" s="607"/>
      <c r="R205" s="608" t="str">
        <f>IFERROR(SUD_UOS[[#This Row],[Prior Approved: DMC Units]]/SUD_UOS[[#This Row],[Prior Approved: Total Units of Service]],"")</f>
        <v/>
      </c>
      <c r="S205" s="610">
        <f>IFERROR(SUD_UOS[[#This Row],[Proposed: Total Units of Service]]-SUD_UOS[[#This Row],[Prior Approved: Total Units of Service]],0)</f>
        <v>0</v>
      </c>
      <c r="T205" s="610">
        <f>IFERROR(SUD_UOS[[#This Row],[Proposed: DMC Units]]-SUD_UOS[[#This Row],[Prior Approved: DMC Units]],0)</f>
        <v>0</v>
      </c>
    </row>
    <row r="206" spans="1:20" ht="13" hidden="1">
      <c r="A206" s="603">
        <v>198</v>
      </c>
      <c r="B206" s="604"/>
      <c r="C206" s="604"/>
      <c r="D206" s="604"/>
      <c r="E206" s="605"/>
      <c r="F206" s="605"/>
      <c r="G206" s="606">
        <f>IFERROR(SUD_UOS[[#This Row],[Gross Cost $]]-SUD_UOS[[#This Row],[Other Revenues $]],0)</f>
        <v>0</v>
      </c>
      <c r="H206" s="607"/>
      <c r="I206" s="607"/>
      <c r="J206" s="608" t="str">
        <f>IFERROR(SUD_UOS[[#This Row],[Proposed: DMC Units]]/SUD_UOS[[#This Row],[Proposed: Total Units of Service]],"")</f>
        <v/>
      </c>
      <c r="K206" s="612"/>
      <c r="L206" s="606">
        <f>IFERROR(SUD_UOS[[#This Row],[Gross Cost $]]/SUD_UOS[[#This Row],[Proposed: Total Units of Service]],0)</f>
        <v>0</v>
      </c>
      <c r="M206" s="606">
        <f>IFERROR(SUD_UOS[[#This Row],[Net Cost $]]/SUD_UOS[[#This Row],[Proposed: Total Units of Service]],0)</f>
        <v>0</v>
      </c>
      <c r="N206" s="606">
        <f>IFERROR(MIN(SUD_UOS[[#This Row],[Interim Rate (Rate Cap) $]:[Net Cost per Unit $]])*SUD_UOS[[#This Row],[Proposed: DMC Units]],0)</f>
        <v>0</v>
      </c>
      <c r="O206" s="606">
        <f>IFERROR(MIN(SUD_UOS[[#This Row],[Interim Rate (Rate Cap) $]:[Net Cost per Unit $]])*(SUD_UOS[[#This Row],[Proposed: Total Units of Service]]-SUD_UOS[[#This Row],[Proposed: DMC Units]]),0)</f>
        <v>0</v>
      </c>
      <c r="P206" s="607"/>
      <c r="Q206" s="607"/>
      <c r="R206" s="608" t="str">
        <f>IFERROR(SUD_UOS[[#This Row],[Prior Approved: DMC Units]]/SUD_UOS[[#This Row],[Prior Approved: Total Units of Service]],"")</f>
        <v/>
      </c>
      <c r="S206" s="610">
        <f>IFERROR(SUD_UOS[[#This Row],[Proposed: Total Units of Service]]-SUD_UOS[[#This Row],[Prior Approved: Total Units of Service]],0)</f>
        <v>0</v>
      </c>
      <c r="T206" s="610">
        <f>IFERROR(SUD_UOS[[#This Row],[Proposed: DMC Units]]-SUD_UOS[[#This Row],[Prior Approved: DMC Units]],0)</f>
        <v>0</v>
      </c>
    </row>
    <row r="207" spans="1:20" ht="13" hidden="1">
      <c r="A207" s="603">
        <v>199</v>
      </c>
      <c r="B207" s="604"/>
      <c r="C207" s="604"/>
      <c r="D207" s="604"/>
      <c r="E207" s="605"/>
      <c r="F207" s="605"/>
      <c r="G207" s="606">
        <f>IFERROR(SUD_UOS[[#This Row],[Gross Cost $]]-SUD_UOS[[#This Row],[Other Revenues $]],0)</f>
        <v>0</v>
      </c>
      <c r="H207" s="607"/>
      <c r="I207" s="607"/>
      <c r="J207" s="608" t="str">
        <f>IFERROR(SUD_UOS[[#This Row],[Proposed: DMC Units]]/SUD_UOS[[#This Row],[Proposed: Total Units of Service]],"")</f>
        <v/>
      </c>
      <c r="K207" s="612"/>
      <c r="L207" s="606">
        <f>IFERROR(SUD_UOS[[#This Row],[Gross Cost $]]/SUD_UOS[[#This Row],[Proposed: Total Units of Service]],0)</f>
        <v>0</v>
      </c>
      <c r="M207" s="606">
        <f>IFERROR(SUD_UOS[[#This Row],[Net Cost $]]/SUD_UOS[[#This Row],[Proposed: Total Units of Service]],0)</f>
        <v>0</v>
      </c>
      <c r="N207" s="606">
        <f>IFERROR(MIN(SUD_UOS[[#This Row],[Interim Rate (Rate Cap) $]:[Net Cost per Unit $]])*SUD_UOS[[#This Row],[Proposed: DMC Units]],0)</f>
        <v>0</v>
      </c>
      <c r="O207" s="606">
        <f>IFERROR(MIN(SUD_UOS[[#This Row],[Interim Rate (Rate Cap) $]:[Net Cost per Unit $]])*(SUD_UOS[[#This Row],[Proposed: Total Units of Service]]-SUD_UOS[[#This Row],[Proposed: DMC Units]]),0)</f>
        <v>0</v>
      </c>
      <c r="P207" s="607"/>
      <c r="Q207" s="607"/>
      <c r="R207" s="608" t="str">
        <f>IFERROR(SUD_UOS[[#This Row],[Prior Approved: DMC Units]]/SUD_UOS[[#This Row],[Prior Approved: Total Units of Service]],"")</f>
        <v/>
      </c>
      <c r="S207" s="610">
        <f>IFERROR(SUD_UOS[[#This Row],[Proposed: Total Units of Service]]-SUD_UOS[[#This Row],[Prior Approved: Total Units of Service]],0)</f>
        <v>0</v>
      </c>
      <c r="T207" s="610">
        <f>IFERROR(SUD_UOS[[#This Row],[Proposed: DMC Units]]-SUD_UOS[[#This Row],[Prior Approved: DMC Units]],0)</f>
        <v>0</v>
      </c>
    </row>
    <row r="208" spans="1:20" ht="13" hidden="1">
      <c r="A208" s="603">
        <v>200</v>
      </c>
      <c r="B208" s="604"/>
      <c r="C208" s="604"/>
      <c r="D208" s="604"/>
      <c r="E208" s="605" t="s">
        <v>243</v>
      </c>
      <c r="F208" s="605" t="s">
        <v>243</v>
      </c>
      <c r="G208" s="606">
        <f>IFERROR(SUD_UOS[[#This Row],[Gross Cost $]]-SUD_UOS[[#This Row],[Other Revenues $]],0)</f>
        <v>0</v>
      </c>
      <c r="H208" s="607" t="s">
        <v>243</v>
      </c>
      <c r="I208" s="607" t="s">
        <v>243</v>
      </c>
      <c r="J208" s="608" t="str">
        <f>IFERROR(SUD_UOS[[#This Row],[Proposed: DMC Units]]/SUD_UOS[[#This Row],[Proposed: Total Units of Service]],"")</f>
        <v/>
      </c>
      <c r="K208" s="612" t="s">
        <v>243</v>
      </c>
      <c r="L208" s="606">
        <f>IFERROR(SUD_UOS[[#This Row],[Gross Cost $]]/SUD_UOS[[#This Row],[Proposed: Total Units of Service]],0)</f>
        <v>0</v>
      </c>
      <c r="M208" s="606">
        <f>IFERROR(SUD_UOS[[#This Row],[Net Cost $]]/SUD_UOS[[#This Row],[Proposed: Total Units of Service]],0)</f>
        <v>0</v>
      </c>
      <c r="N208" s="606">
        <f>IFERROR(MIN(SUD_UOS[[#This Row],[Interim Rate (Rate Cap) $]:[Net Cost per Unit $]])*SUD_UOS[[#This Row],[Proposed: DMC Units]],0)</f>
        <v>0</v>
      </c>
      <c r="O208" s="606">
        <f>IFERROR(MIN(SUD_UOS[[#This Row],[Interim Rate (Rate Cap) $]:[Net Cost per Unit $]])*(SUD_UOS[[#This Row],[Proposed: Total Units of Service]]-SUD_UOS[[#This Row],[Proposed: DMC Units]]),0)</f>
        <v>0</v>
      </c>
      <c r="P208" s="607" t="s">
        <v>243</v>
      </c>
      <c r="Q208" s="607" t="s">
        <v>243</v>
      </c>
      <c r="R208" s="608" t="str">
        <f>IFERROR(SUD_UOS[[#This Row],[Prior Approved: DMC Units]]/SUD_UOS[[#This Row],[Prior Approved: Total Units of Service]],"")</f>
        <v/>
      </c>
      <c r="S208" s="610">
        <f>IFERROR(SUD_UOS[[#This Row],[Proposed: Total Units of Service]]-SUD_UOS[[#This Row],[Prior Approved: Total Units of Service]],0)</f>
        <v>0</v>
      </c>
      <c r="T208" s="610">
        <f>IFERROR(SUD_UOS[[#This Row],[Proposed: DMC Units]]-SUD_UOS[[#This Row],[Prior Approved: DMC Units]],0)</f>
        <v>0</v>
      </c>
    </row>
    <row r="209" spans="1:20" ht="13">
      <c r="A209" s="613" t="s">
        <v>356</v>
      </c>
      <c r="B209" s="614"/>
      <c r="C209" s="614"/>
      <c r="D209" s="614"/>
      <c r="E209" s="615">
        <f>SUBTOTAL(109,SUD_UOS[Gross Cost $])</f>
        <v>0</v>
      </c>
      <c r="F209" s="615">
        <f>SUBTOTAL(109,SUD_UOS[Other Revenues $])</f>
        <v>0</v>
      </c>
      <c r="G209" s="615">
        <f>SUBTOTAL(109,SUD_UOS[Net Cost $])</f>
        <v>0</v>
      </c>
      <c r="H209" s="615">
        <f>SUBTOTAL(109,SUD_UOS[Proposed: Total Units of Service])</f>
        <v>0</v>
      </c>
      <c r="I209" s="615">
        <f>SUBTOTAL(109,SUD_UOS[Proposed: DMC Units])</f>
        <v>0</v>
      </c>
      <c r="J209" s="616">
        <f>IFERROR(SUD_UOS[[#Totals],[Proposed: DMC Units]]/SUD_UOS[[#Totals],[Proposed: Total Units of Service]],0)</f>
        <v>0</v>
      </c>
      <c r="K209" s="616"/>
      <c r="L209" s="615"/>
      <c r="M209" s="615"/>
      <c r="N209" s="615"/>
      <c r="O209" s="615"/>
      <c r="P209" s="617">
        <f>SUBTOTAL(109,SUD_UOS[Prior Approved: Total Units of Service])</f>
        <v>0</v>
      </c>
      <c r="Q209" s="617">
        <f>SUBTOTAL(109,SUD_UOS[Prior Approved: DMC Units])</f>
        <v>0</v>
      </c>
      <c r="R209" s="616">
        <f>IFERROR(SUD_UOS[[#Totals],[Prior Approved: DMC Units]]/SUD_UOS[[#Totals],[Prior Approved: Total Units of Service]],0)</f>
        <v>0</v>
      </c>
      <c r="S209" s="617">
        <f>SUBTOTAL(109,SUD_UOS[Net Increase (Decrease): Total Units of Service])</f>
        <v>0</v>
      </c>
      <c r="T209" s="617">
        <f>SUBTOTAL(109,SUD_UOS[Net Increase (Decrease): Billing Units])</f>
        <v>0</v>
      </c>
    </row>
    <row r="211" spans="1:20" hidden="1">
      <c r="A211" s="618" t="s">
        <v>357</v>
      </c>
      <c r="B211" s="618" t="s">
        <v>358</v>
      </c>
      <c r="D211" s="618" t="s">
        <v>339</v>
      </c>
    </row>
    <row r="212" spans="1:20" hidden="1">
      <c r="A212" s="619" t="s">
        <v>359</v>
      </c>
      <c r="B212" s="619">
        <v>1</v>
      </c>
      <c r="D212" s="619" t="s">
        <v>360</v>
      </c>
    </row>
    <row r="213" spans="1:20" hidden="1">
      <c r="A213" s="619" t="s">
        <v>361</v>
      </c>
      <c r="B213" s="619">
        <v>2</v>
      </c>
      <c r="D213" s="619" t="s">
        <v>362</v>
      </c>
    </row>
    <row r="214" spans="1:20" hidden="1">
      <c r="A214" s="619" t="s">
        <v>363</v>
      </c>
      <c r="B214" s="619">
        <v>3</v>
      </c>
      <c r="D214" s="619" t="s">
        <v>364</v>
      </c>
    </row>
    <row r="215" spans="1:20" hidden="1">
      <c r="A215" s="619" t="s">
        <v>365</v>
      </c>
      <c r="B215" s="619">
        <v>4</v>
      </c>
      <c r="D215" s="619" t="s">
        <v>366</v>
      </c>
    </row>
    <row r="216" spans="1:20" hidden="1">
      <c r="A216" s="619" t="s">
        <v>367</v>
      </c>
      <c r="B216" s="619">
        <v>5</v>
      </c>
      <c r="D216" s="619" t="s">
        <v>368</v>
      </c>
    </row>
    <row r="217" spans="1:20" hidden="1">
      <c r="A217" s="619" t="s">
        <v>369</v>
      </c>
      <c r="B217" s="619">
        <v>6</v>
      </c>
      <c r="D217" s="619" t="s">
        <v>370</v>
      </c>
    </row>
    <row r="218" spans="1:20" hidden="1">
      <c r="A218" s="619" t="s">
        <v>371</v>
      </c>
      <c r="B218" s="619">
        <v>7</v>
      </c>
      <c r="D218" s="619" t="s">
        <v>372</v>
      </c>
    </row>
    <row r="219" spans="1:20" hidden="1">
      <c r="B219" s="619"/>
      <c r="C219" s="619"/>
      <c r="D219" s="619" t="s">
        <v>373</v>
      </c>
    </row>
    <row r="220" spans="1:20" hidden="1">
      <c r="B220" s="619"/>
      <c r="C220" s="619"/>
      <c r="D220" s="619" t="s">
        <v>374</v>
      </c>
    </row>
    <row r="221" spans="1:20" hidden="1">
      <c r="B221" s="619"/>
      <c r="C221" s="619"/>
      <c r="D221" s="619" t="s">
        <v>375</v>
      </c>
    </row>
    <row r="222" spans="1:20" hidden="1">
      <c r="D222" s="619" t="s">
        <v>376</v>
      </c>
    </row>
    <row r="223" spans="1:20" hidden="1"/>
    <row r="224" spans="1:20" hidden="1"/>
  </sheetData>
  <sheetProtection algorithmName="SHA-512" hashValue="VKx275ZQqUtYHlxwzh8VygK2dlcZ8TEejUba6mnvtCQgQ4uMRq27eB7VuujPeUp3pYAIoUUZXWUgHupWpOX0pQ==" saltValue="K9CIEXqiBjEp8FE5nt7deA==" spinCount="100000" sheet="1" formatCells="0" formatColumns="0" formatRows="0" insertColumns="0" insertRows="0"/>
  <mergeCells count="3">
    <mergeCell ref="A1:F1"/>
    <mergeCell ref="A2:F2"/>
    <mergeCell ref="A3:L3"/>
  </mergeCells>
  <dataValidations count="1">
    <dataValidation allowBlank="1" showInputMessage="1" showErrorMessage="1" error="Select from dropdown" sqref="C9:D208" xr:uid="{4341E635-88CB-473D-AF57-D4F8FEA7D11B}"/>
  </dataValidations>
  <pageMargins left="0.5" right="0.5" top="0.5" bottom="0.5" header="0.3" footer="0.3"/>
  <pageSetup scale="61" orientation="landscape" blackAndWhite="1" r:id="rId1"/>
  <rowBreaks count="3" manualBreakCount="3">
    <brk id="49" max="16383" man="1"/>
    <brk id="91" max="16383" man="1"/>
    <brk id="133" max="16383" man="1"/>
  </rowBreaks>
  <tableParts count="3">
    <tablePart r:id="rId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CAEB4-E67E-4480-81FD-9E972C05E220}">
  <sheetPr codeName="Sheet6">
    <tabColor rgb="FFFFFF00"/>
    <pageSetUpPr fitToPage="1"/>
  </sheetPr>
  <dimension ref="A1:AJ305"/>
  <sheetViews>
    <sheetView showGridLines="0" zoomScale="98" zoomScaleNormal="98" workbookViewId="0">
      <pane ySplit="3" topLeftCell="A4" activePane="bottomLeft" state="frozen"/>
      <selection activeCell="E18" sqref="E18"/>
      <selection pane="bottomLeft" activeCell="J13" sqref="J13"/>
    </sheetView>
  </sheetViews>
  <sheetFormatPr defaultColWidth="9.1796875" defaultRowHeight="13"/>
  <cols>
    <col min="1" max="1" width="4.26953125" style="723" bestFit="1" customWidth="1"/>
    <col min="2" max="2" width="12.7265625" style="723" hidden="1" customWidth="1"/>
    <col min="3" max="3" width="15.26953125" style="736" hidden="1" customWidth="1"/>
    <col min="4" max="4" width="21.1796875" style="778" customWidth="1"/>
    <col min="5" max="6" width="18.81640625" style="778" customWidth="1"/>
    <col min="7" max="7" width="17.81640625" style="779" customWidth="1"/>
    <col min="8" max="8" width="16" style="779" customWidth="1"/>
    <col min="9" max="9" width="13.453125" customWidth="1"/>
    <col min="10" max="10" width="18.81640625" customWidth="1"/>
    <col min="11" max="11" width="10.81640625" style="736" customWidth="1"/>
    <col min="12" max="12" width="9.453125" style="736" customWidth="1"/>
    <col min="13" max="13" width="10.7265625" customWidth="1"/>
    <col min="14" max="14" width="8.7265625" style="736" customWidth="1"/>
    <col min="15" max="15" width="10.7265625" customWidth="1"/>
    <col min="16" max="16" width="8.7265625" style="736" customWidth="1"/>
    <col min="17" max="17" width="12" style="736" customWidth="1"/>
    <col min="18" max="19" width="8.7265625" style="736" customWidth="1"/>
    <col min="20" max="20" width="10.54296875" style="736" customWidth="1"/>
    <col min="21" max="21" width="10.1796875" style="736" customWidth="1"/>
    <col min="22" max="22" width="8.7265625" style="736" customWidth="1"/>
    <col min="23" max="25" width="9.54296875" style="736" customWidth="1"/>
    <col min="26" max="26" width="11.81640625" style="736" customWidth="1"/>
    <col min="27" max="27" width="8.7265625" style="736" customWidth="1"/>
    <col min="28" max="28" width="9.54296875" style="736" customWidth="1"/>
    <col min="29" max="29" width="11.1796875" style="736" customWidth="1"/>
    <col min="30" max="30" width="9.453125" style="736" customWidth="1"/>
    <col min="31" max="31" width="10.54296875" style="736" customWidth="1"/>
    <col min="32" max="37" width="9.1796875" style="736" customWidth="1"/>
    <col min="38" max="16384" width="9.1796875" style="736"/>
  </cols>
  <sheetData>
    <row r="1" spans="1:36" s="709" customFormat="1" ht="13.5" thickBot="1">
      <c r="A1" s="706">
        <f>+'Budget Summ Amt'!I6</f>
        <v>0</v>
      </c>
      <c r="B1" s="706"/>
      <c r="C1" s="784"/>
      <c r="D1" s="707"/>
      <c r="E1" s="707"/>
      <c r="F1" s="707"/>
      <c r="G1" s="708"/>
      <c r="H1" s="708"/>
      <c r="K1" s="708"/>
      <c r="M1" s="707"/>
      <c r="N1" s="707"/>
      <c r="O1" s="707"/>
      <c r="P1" s="707"/>
      <c r="Q1" s="707"/>
      <c r="R1" s="707"/>
      <c r="S1" s="707"/>
      <c r="T1" s="707"/>
      <c r="U1" s="707"/>
      <c r="V1" s="707"/>
      <c r="W1" s="707"/>
      <c r="X1" s="707"/>
      <c r="Y1" s="707"/>
      <c r="Z1" s="707"/>
      <c r="AA1" s="707"/>
      <c r="AB1" s="707"/>
      <c r="AC1" s="707"/>
      <c r="AD1" s="707"/>
      <c r="AE1" s="707"/>
    </row>
    <row r="2" spans="1:36" s="709" customFormat="1" ht="16.5" thickTop="1" thickBot="1">
      <c r="A2" s="710" t="s">
        <v>377</v>
      </c>
      <c r="B2" s="710"/>
      <c r="C2" s="785"/>
      <c r="D2" s="707"/>
      <c r="E2" s="707"/>
      <c r="F2" s="707"/>
      <c r="G2" s="711"/>
      <c r="H2" s="711"/>
      <c r="K2" s="708"/>
      <c r="L2" s="712"/>
      <c r="M2" s="713"/>
      <c r="N2" s="713"/>
      <c r="O2" s="713"/>
      <c r="P2" s="713"/>
      <c r="Q2" s="713"/>
      <c r="R2" s="713"/>
      <c r="S2" s="713"/>
      <c r="T2" s="713"/>
      <c r="U2" s="713"/>
      <c r="V2" s="713"/>
      <c r="W2" s="713"/>
      <c r="X2" s="713"/>
      <c r="Y2" s="713"/>
      <c r="Z2" s="713"/>
      <c r="AA2" s="713"/>
      <c r="AB2" s="713"/>
      <c r="AC2" s="713"/>
      <c r="AD2" s="713"/>
      <c r="AE2" s="932" t="s">
        <v>378</v>
      </c>
      <c r="AF2" s="933"/>
      <c r="AG2" s="932" t="s">
        <v>379</v>
      </c>
      <c r="AH2" s="934"/>
      <c r="AI2" s="935" t="s">
        <v>380</v>
      </c>
      <c r="AJ2" s="934"/>
    </row>
    <row r="3" spans="1:36" s="714" customFormat="1" ht="52.5" thickTop="1">
      <c r="A3" s="714" t="s">
        <v>336</v>
      </c>
      <c r="B3" s="714" t="s">
        <v>381</v>
      </c>
      <c r="C3" s="786" t="s">
        <v>382</v>
      </c>
      <c r="D3" s="714" t="s">
        <v>266</v>
      </c>
      <c r="E3" s="715" t="s">
        <v>0</v>
      </c>
      <c r="F3" s="715" t="s">
        <v>383</v>
      </c>
      <c r="G3" s="715" t="s">
        <v>1</v>
      </c>
      <c r="H3" s="715" t="s">
        <v>2</v>
      </c>
      <c r="I3" s="715" t="s">
        <v>3</v>
      </c>
      <c r="J3" s="715" t="s">
        <v>384</v>
      </c>
      <c r="K3" s="716" t="s">
        <v>385</v>
      </c>
      <c r="L3" s="717" t="s">
        <v>386</v>
      </c>
      <c r="M3" s="717" t="s">
        <v>387</v>
      </c>
      <c r="N3" s="717" t="s">
        <v>388</v>
      </c>
      <c r="O3" s="717" t="s">
        <v>389</v>
      </c>
      <c r="P3" s="717" t="s">
        <v>390</v>
      </c>
      <c r="Q3" s="717" t="s">
        <v>391</v>
      </c>
      <c r="R3" s="718" t="s">
        <v>392</v>
      </c>
      <c r="S3" s="714" t="s">
        <v>393</v>
      </c>
      <c r="T3" s="714" t="s">
        <v>394</v>
      </c>
      <c r="U3" s="714" t="s">
        <v>395</v>
      </c>
      <c r="V3" s="714" t="s">
        <v>396</v>
      </c>
      <c r="W3" s="714" t="s">
        <v>397</v>
      </c>
      <c r="X3" s="714" t="s">
        <v>398</v>
      </c>
      <c r="Y3" s="714" t="s">
        <v>399</v>
      </c>
      <c r="Z3" s="714" t="s">
        <v>400</v>
      </c>
      <c r="AA3" s="716" t="s">
        <v>401</v>
      </c>
      <c r="AB3" s="717" t="s">
        <v>402</v>
      </c>
      <c r="AC3" s="718" t="s">
        <v>403</v>
      </c>
      <c r="AE3" s="719" t="s">
        <v>404</v>
      </c>
      <c r="AF3" s="720" t="s">
        <v>405</v>
      </c>
      <c r="AG3" s="719" t="s">
        <v>404</v>
      </c>
      <c r="AH3" s="721" t="s">
        <v>405</v>
      </c>
      <c r="AI3" s="722" t="s">
        <v>404</v>
      </c>
      <c r="AJ3" s="721" t="s">
        <v>405</v>
      </c>
    </row>
    <row r="4" spans="1:36">
      <c r="A4" s="723">
        <v>1</v>
      </c>
      <c r="B4" s="783">
        <f>+'Budget Summ Amt'!$L$6</f>
        <v>0</v>
      </c>
      <c r="C4" s="779">
        <f>+'Budget Summ Amt'!$D$6</f>
        <v>0</v>
      </c>
      <c r="D4" s="724"/>
      <c r="E4" s="725"/>
      <c r="F4" s="725"/>
      <c r="G4" s="726"/>
      <c r="H4" s="727"/>
      <c r="I4" s="728"/>
      <c r="J4" s="813"/>
      <c r="K4" s="729"/>
      <c r="L4" s="730"/>
      <c r="M4" s="730"/>
      <c r="N4" s="730"/>
      <c r="O4" s="731">
        <f>IFERROR((Sch_I_SB[[#This Row],[Proposed: Direct FTE]]+Sch_I_SB[[#This Row],[Proposed: Admin FTE]])*Sch_I_SB[[#This Row],[Proposed: Annual FTE salary $]]*(Sch_I_SB[[#This Row],[Proposed: Number of months]]/12),0)</f>
        <v>0</v>
      </c>
      <c r="P4" s="732"/>
      <c r="Q4" s="733">
        <f>Sch_I_SB[[#This Row],[Proposed: Benefits Rate %]]*Sch_I_SB[[#This Row],[Proposed: Total salary expense $]]</f>
        <v>0</v>
      </c>
      <c r="R4" s="734">
        <f>Sch_I_SB[[#This Row],[Proposed: Total salary expense $]]+Sch_I_SB[[#This Row],[Proposed: Benefits $]]</f>
        <v>0</v>
      </c>
      <c r="S4" s="729"/>
      <c r="T4" s="730"/>
      <c r="U4" s="730"/>
      <c r="V4" s="730"/>
      <c r="W4" s="731">
        <f>IFERROR((Sch_I_SB[[#This Row],[Prior Approved: Direct FTE]]+Sch_I_SB[[#This Row],[Prior Approved: Admin FTE]])*Sch_I_SB[[#This Row],[Prior Approved: Annual FTE salary $]]*(Sch_I_SB[[#This Row],[Prior Approved: Number of months]]/12),0)</f>
        <v>0</v>
      </c>
      <c r="X4" s="732"/>
      <c r="Y4" s="733">
        <f>Sch_I_SB[[#This Row],[Prior Approved: Total salary expense $]]*Sch_I_SB[[#This Row],[Prior Approved: Benefits Rate %]]</f>
        <v>0</v>
      </c>
      <c r="Z4" s="734">
        <f>+Sch_I_SB[[#This Row],[Prior Approved: Total salary expense $]]+Sch_I_SB[[#This Row],[Prior Approved: Benefits $]]</f>
        <v>0</v>
      </c>
      <c r="AA4" s="735">
        <f>IFERROR(Sch_I_SB[[#This Row],[Proposed: Direct FTE]]-Sch_I_SB[[#This Row],[Prior Approved: Direct FTE]],0)</f>
        <v>0</v>
      </c>
      <c r="AB4" s="731">
        <f>IFERROR(Sch_I_SB[[#This Row],[Proposed: Admin FTE]]-Sch_I_SB[[#This Row],[Prior Approved: Admin FTE]],0)</f>
        <v>0</v>
      </c>
      <c r="AC4" s="734">
        <f>IFERROR(Sch_I_SB[[#This Row],[Proposed: Total S&amp;B $]]-Sch_I_SB[[#This Row],[Prior Approved: Total S&amp;B $]],0)</f>
        <v>0</v>
      </c>
      <c r="AE4" s="737">
        <f>+Sch_I_SB[[#This Row],[Proposed: Direct FTE]]*(Sch_I_SB[[#This Row],[Proposed: Number of months]]/12)</f>
        <v>0</v>
      </c>
      <c r="AF4" s="738">
        <f>+Sch_I_SB[[#This Row],[Proposed: Admin FTE]]*(Sch_I_SB[[#This Row],[Proposed: Number of months]]/12)</f>
        <v>0</v>
      </c>
      <c r="AG4" s="737">
        <f>+Sch_I_SB[[#This Row],[Prior Approved: Direct FTE]]*(Sch_I_SB[[#This Row],[Prior Approved: Number of months]]/12)</f>
        <v>0</v>
      </c>
      <c r="AH4" s="739">
        <f>+Sch_I_SB[[#This Row],[Prior Approved: Admin FTE]]*(Sch_I_SB[[#This Row],[Prior Approved: Number of months]]/12)</f>
        <v>0</v>
      </c>
      <c r="AI4" s="740">
        <f>+AE4-AG4</f>
        <v>0</v>
      </c>
      <c r="AJ4" s="739">
        <f>+AF4-AH4</f>
        <v>0</v>
      </c>
    </row>
    <row r="5" spans="1:36">
      <c r="A5" s="723">
        <v>2</v>
      </c>
      <c r="B5" s="723">
        <f>+'Budget Summ Amt'!$L$6</f>
        <v>0</v>
      </c>
      <c r="C5" s="779">
        <f>+'Budget Summ Amt'!$D$6</f>
        <v>0</v>
      </c>
      <c r="D5" s="741"/>
      <c r="E5" s="725"/>
      <c r="F5" s="725"/>
      <c r="G5" s="726"/>
      <c r="H5" s="727"/>
      <c r="I5" s="728"/>
      <c r="J5" s="813"/>
      <c r="K5" s="742"/>
      <c r="L5" s="743"/>
      <c r="M5" s="743"/>
      <c r="N5" s="743"/>
      <c r="O5" s="744">
        <f>IFERROR((Sch_I_SB[[#This Row],[Proposed: Direct FTE]]+Sch_I_SB[[#This Row],[Proposed: Admin FTE]])*Sch_I_SB[[#This Row],[Proposed: Annual FTE salary $]]*(Sch_I_SB[[#This Row],[Proposed: Number of months]]/12),0)</f>
        <v>0</v>
      </c>
      <c r="P5" s="745"/>
      <c r="Q5" s="746">
        <f>Sch_I_SB[[#This Row],[Proposed: Benefits Rate %]]*Sch_I_SB[[#This Row],[Proposed: Total salary expense $]]</f>
        <v>0</v>
      </c>
      <c r="R5" s="747">
        <f>Sch_I_SB[[#This Row],[Proposed: Total salary expense $]]+Sch_I_SB[[#This Row],[Proposed: Benefits $]]</f>
        <v>0</v>
      </c>
      <c r="S5" s="742"/>
      <c r="T5" s="743"/>
      <c r="U5" s="743"/>
      <c r="V5" s="743"/>
      <c r="W5" s="744">
        <f>IFERROR((Sch_I_SB[[#This Row],[Prior Approved: Direct FTE]]+Sch_I_SB[[#This Row],[Prior Approved: Admin FTE]])*Sch_I_SB[[#This Row],[Prior Approved: Annual FTE salary $]]*(Sch_I_SB[[#This Row],[Prior Approved: Number of months]]/12),0)</f>
        <v>0</v>
      </c>
      <c r="X5" s="745"/>
      <c r="Y5" s="746">
        <f>Sch_I_SB[[#This Row],[Prior Approved: Total salary expense $]]*Sch_I_SB[[#This Row],[Prior Approved: Benefits Rate %]]</f>
        <v>0</v>
      </c>
      <c r="Z5" s="747">
        <f>+Sch_I_SB[[#This Row],[Prior Approved: Total salary expense $]]+Sch_I_SB[[#This Row],[Prior Approved: Benefits $]]</f>
        <v>0</v>
      </c>
      <c r="AA5" s="748">
        <f>IFERROR(Sch_I_SB[[#This Row],[Proposed: Direct FTE]]-Sch_I_SB[[#This Row],[Prior Approved: Direct FTE]],0)</f>
        <v>0</v>
      </c>
      <c r="AB5" s="744">
        <f>IFERROR(Sch_I_SB[[#This Row],[Proposed: Admin FTE]]-Sch_I_SB[[#This Row],[Prior Approved: Admin FTE]],0)</f>
        <v>0</v>
      </c>
      <c r="AC5" s="747">
        <f>IFERROR(Sch_I_SB[[#This Row],[Proposed: Total S&amp;B $]]-Sch_I_SB[[#This Row],[Prior Approved: Total S&amp;B $]],0)</f>
        <v>0</v>
      </c>
      <c r="AE5" s="749">
        <f>+Sch_I_SB[[#This Row],[Proposed: Direct FTE]]*(Sch_I_SB[[#This Row],[Proposed: Number of months]]/12)</f>
        <v>0</v>
      </c>
      <c r="AF5" s="750">
        <f>+Sch_I_SB[[#This Row],[Proposed: Admin FTE]]*(Sch_I_SB[[#This Row],[Proposed: Number of months]]/12)</f>
        <v>0</v>
      </c>
      <c r="AG5" s="749">
        <f>+Sch_I_SB[[#This Row],[Prior Approved: Direct FTE]]*(Sch_I_SB[[#This Row],[Prior Approved: Number of months]]/12)</f>
        <v>0</v>
      </c>
      <c r="AH5" s="751">
        <f>+Sch_I_SB[[#This Row],[Prior Approved: Admin FTE]]*(Sch_I_SB[[#This Row],[Prior Approved: Number of months]]/12)</f>
        <v>0</v>
      </c>
      <c r="AI5" s="752">
        <f t="shared" ref="AI5:AJ68" si="0">+AE5-AG5</f>
        <v>0</v>
      </c>
      <c r="AJ5" s="751">
        <f t="shared" si="0"/>
        <v>0</v>
      </c>
    </row>
    <row r="6" spans="1:36">
      <c r="A6" s="723">
        <v>3</v>
      </c>
      <c r="B6" s="723">
        <f>+'Budget Summ Amt'!$L$6</f>
        <v>0</v>
      </c>
      <c r="C6" s="779">
        <f>+'Budget Summ Amt'!$D$6</f>
        <v>0</v>
      </c>
      <c r="D6" s="741"/>
      <c r="E6" s="725"/>
      <c r="F6" s="725"/>
      <c r="G6" s="726"/>
      <c r="H6" s="727"/>
      <c r="I6" s="728"/>
      <c r="J6" s="813"/>
      <c r="K6" s="742"/>
      <c r="L6" s="743"/>
      <c r="M6" s="743"/>
      <c r="N6" s="743"/>
      <c r="O6" s="744">
        <f>IFERROR((Sch_I_SB[[#This Row],[Proposed: Direct FTE]]+Sch_I_SB[[#This Row],[Proposed: Admin FTE]])*Sch_I_SB[[#This Row],[Proposed: Annual FTE salary $]]*(Sch_I_SB[[#This Row],[Proposed: Number of months]]/12),0)</f>
        <v>0</v>
      </c>
      <c r="P6" s="745"/>
      <c r="Q6" s="746">
        <f>Sch_I_SB[[#This Row],[Proposed: Benefits Rate %]]*Sch_I_SB[[#This Row],[Proposed: Total salary expense $]]</f>
        <v>0</v>
      </c>
      <c r="R6" s="747">
        <f>Sch_I_SB[[#This Row],[Proposed: Total salary expense $]]+Sch_I_SB[[#This Row],[Proposed: Benefits $]]</f>
        <v>0</v>
      </c>
      <c r="S6" s="742"/>
      <c r="T6" s="743"/>
      <c r="U6" s="743"/>
      <c r="V6" s="743"/>
      <c r="W6" s="744">
        <f>IFERROR((Sch_I_SB[[#This Row],[Prior Approved: Direct FTE]]+Sch_I_SB[[#This Row],[Prior Approved: Admin FTE]])*Sch_I_SB[[#This Row],[Prior Approved: Annual FTE salary $]]*(Sch_I_SB[[#This Row],[Prior Approved: Number of months]]/12),0)</f>
        <v>0</v>
      </c>
      <c r="X6" s="745"/>
      <c r="Y6" s="746">
        <f>Sch_I_SB[[#This Row],[Prior Approved: Total salary expense $]]*Sch_I_SB[[#This Row],[Prior Approved: Benefits Rate %]]</f>
        <v>0</v>
      </c>
      <c r="Z6" s="747">
        <f>+Sch_I_SB[[#This Row],[Prior Approved: Total salary expense $]]+Sch_I_SB[[#This Row],[Prior Approved: Benefits $]]</f>
        <v>0</v>
      </c>
      <c r="AA6" s="748">
        <f>IFERROR(Sch_I_SB[[#This Row],[Proposed: Direct FTE]]-Sch_I_SB[[#This Row],[Prior Approved: Direct FTE]],0)</f>
        <v>0</v>
      </c>
      <c r="AB6" s="744">
        <f>IFERROR(Sch_I_SB[[#This Row],[Proposed: Admin FTE]]-Sch_I_SB[[#This Row],[Prior Approved: Admin FTE]],0)</f>
        <v>0</v>
      </c>
      <c r="AC6" s="747">
        <f>IFERROR(Sch_I_SB[[#This Row],[Proposed: Total S&amp;B $]]-Sch_I_SB[[#This Row],[Prior Approved: Total S&amp;B $]],0)</f>
        <v>0</v>
      </c>
      <c r="AE6" s="749">
        <f>+Sch_I_SB[[#This Row],[Proposed: Direct FTE]]*(Sch_I_SB[[#This Row],[Proposed: Number of months]]/12)</f>
        <v>0</v>
      </c>
      <c r="AF6" s="750">
        <f>+Sch_I_SB[[#This Row],[Proposed: Admin FTE]]*(Sch_I_SB[[#This Row],[Proposed: Number of months]]/12)</f>
        <v>0</v>
      </c>
      <c r="AG6" s="749">
        <f>+Sch_I_SB[[#This Row],[Prior Approved: Direct FTE]]*(Sch_I_SB[[#This Row],[Prior Approved: Number of months]]/12)</f>
        <v>0</v>
      </c>
      <c r="AH6" s="751">
        <f>+Sch_I_SB[[#This Row],[Prior Approved: Admin FTE]]*(Sch_I_SB[[#This Row],[Prior Approved: Number of months]]/12)</f>
        <v>0</v>
      </c>
      <c r="AI6" s="752">
        <f t="shared" si="0"/>
        <v>0</v>
      </c>
      <c r="AJ6" s="751">
        <f t="shared" si="0"/>
        <v>0</v>
      </c>
    </row>
    <row r="7" spans="1:36">
      <c r="A7" s="723">
        <v>4</v>
      </c>
      <c r="B7" s="723">
        <f>+'Budget Summ Amt'!$L$6</f>
        <v>0</v>
      </c>
      <c r="C7" s="779">
        <f>+'Budget Summ Amt'!$D$6</f>
        <v>0</v>
      </c>
      <c r="D7" s="741"/>
      <c r="E7" s="725"/>
      <c r="F7" s="725"/>
      <c r="G7" s="726"/>
      <c r="H7" s="727"/>
      <c r="I7" s="728"/>
      <c r="J7" s="813"/>
      <c r="K7" s="742"/>
      <c r="L7" s="743"/>
      <c r="M7" s="743"/>
      <c r="N7" s="743"/>
      <c r="O7" s="744">
        <f>IFERROR((Sch_I_SB[[#This Row],[Proposed: Direct FTE]]+Sch_I_SB[[#This Row],[Proposed: Admin FTE]])*Sch_I_SB[[#This Row],[Proposed: Annual FTE salary $]]*(Sch_I_SB[[#This Row],[Proposed: Number of months]]/12),0)</f>
        <v>0</v>
      </c>
      <c r="P7" s="745"/>
      <c r="Q7" s="746">
        <f>Sch_I_SB[[#This Row],[Proposed: Benefits Rate %]]*Sch_I_SB[[#This Row],[Proposed: Total salary expense $]]</f>
        <v>0</v>
      </c>
      <c r="R7" s="747">
        <f>Sch_I_SB[[#This Row],[Proposed: Total salary expense $]]+Sch_I_SB[[#This Row],[Proposed: Benefits $]]</f>
        <v>0</v>
      </c>
      <c r="S7" s="742"/>
      <c r="T7" s="743"/>
      <c r="U7" s="743"/>
      <c r="V7" s="743"/>
      <c r="W7" s="744">
        <f>IFERROR((Sch_I_SB[[#This Row],[Prior Approved: Direct FTE]]+Sch_I_SB[[#This Row],[Prior Approved: Admin FTE]])*Sch_I_SB[[#This Row],[Prior Approved: Annual FTE salary $]]*(Sch_I_SB[[#This Row],[Prior Approved: Number of months]]/12),0)</f>
        <v>0</v>
      </c>
      <c r="X7" s="745"/>
      <c r="Y7" s="746">
        <f>Sch_I_SB[[#This Row],[Prior Approved: Total salary expense $]]*Sch_I_SB[[#This Row],[Prior Approved: Benefits Rate %]]</f>
        <v>0</v>
      </c>
      <c r="Z7" s="747">
        <f>+Sch_I_SB[[#This Row],[Prior Approved: Total salary expense $]]+Sch_I_SB[[#This Row],[Prior Approved: Benefits $]]</f>
        <v>0</v>
      </c>
      <c r="AA7" s="748">
        <f>IFERROR(Sch_I_SB[[#This Row],[Proposed: Direct FTE]]-Sch_I_SB[[#This Row],[Prior Approved: Direct FTE]],0)</f>
        <v>0</v>
      </c>
      <c r="AB7" s="744">
        <f>IFERROR(Sch_I_SB[[#This Row],[Proposed: Admin FTE]]-Sch_I_SB[[#This Row],[Prior Approved: Admin FTE]],0)</f>
        <v>0</v>
      </c>
      <c r="AC7" s="747">
        <f>IFERROR(Sch_I_SB[[#This Row],[Proposed: Total S&amp;B $]]-Sch_I_SB[[#This Row],[Prior Approved: Total S&amp;B $]],0)</f>
        <v>0</v>
      </c>
      <c r="AE7" s="749">
        <f>+Sch_I_SB[[#This Row],[Proposed: Direct FTE]]*(Sch_I_SB[[#This Row],[Proposed: Number of months]]/12)</f>
        <v>0</v>
      </c>
      <c r="AF7" s="750">
        <f>+Sch_I_SB[[#This Row],[Proposed: Admin FTE]]*(Sch_I_SB[[#This Row],[Proposed: Number of months]]/12)</f>
        <v>0</v>
      </c>
      <c r="AG7" s="749">
        <f>+Sch_I_SB[[#This Row],[Prior Approved: Direct FTE]]*(Sch_I_SB[[#This Row],[Prior Approved: Number of months]]/12)</f>
        <v>0</v>
      </c>
      <c r="AH7" s="751">
        <f>+Sch_I_SB[[#This Row],[Prior Approved: Admin FTE]]*(Sch_I_SB[[#This Row],[Prior Approved: Number of months]]/12)</f>
        <v>0</v>
      </c>
      <c r="AI7" s="752">
        <f t="shared" si="0"/>
        <v>0</v>
      </c>
      <c r="AJ7" s="751">
        <f t="shared" si="0"/>
        <v>0</v>
      </c>
    </row>
    <row r="8" spans="1:36">
      <c r="A8" s="723">
        <v>5</v>
      </c>
      <c r="B8" s="723">
        <f>+'Budget Summ Amt'!$L$6</f>
        <v>0</v>
      </c>
      <c r="C8" s="779">
        <f>+'Budget Summ Amt'!$D$6</f>
        <v>0</v>
      </c>
      <c r="D8" s="741"/>
      <c r="E8" s="725"/>
      <c r="F8" s="725"/>
      <c r="G8" s="726"/>
      <c r="H8" s="727"/>
      <c r="I8" s="728"/>
      <c r="J8" s="813"/>
      <c r="K8" s="742"/>
      <c r="L8" s="743"/>
      <c r="M8" s="743"/>
      <c r="N8" s="743"/>
      <c r="O8" s="744">
        <f>IFERROR((Sch_I_SB[[#This Row],[Proposed: Direct FTE]]+Sch_I_SB[[#This Row],[Proposed: Admin FTE]])*Sch_I_SB[[#This Row],[Proposed: Annual FTE salary $]]*(Sch_I_SB[[#This Row],[Proposed: Number of months]]/12),0)</f>
        <v>0</v>
      </c>
      <c r="P8" s="745"/>
      <c r="Q8" s="746">
        <f>Sch_I_SB[[#This Row],[Proposed: Benefits Rate %]]*Sch_I_SB[[#This Row],[Proposed: Total salary expense $]]</f>
        <v>0</v>
      </c>
      <c r="R8" s="747">
        <f>Sch_I_SB[[#This Row],[Proposed: Total salary expense $]]+Sch_I_SB[[#This Row],[Proposed: Benefits $]]</f>
        <v>0</v>
      </c>
      <c r="S8" s="742"/>
      <c r="T8" s="743"/>
      <c r="U8" s="743"/>
      <c r="V8" s="743"/>
      <c r="W8" s="744">
        <f>IFERROR((Sch_I_SB[[#This Row],[Prior Approved: Direct FTE]]+Sch_I_SB[[#This Row],[Prior Approved: Admin FTE]])*Sch_I_SB[[#This Row],[Prior Approved: Annual FTE salary $]]*(Sch_I_SB[[#This Row],[Prior Approved: Number of months]]/12),0)</f>
        <v>0</v>
      </c>
      <c r="X8" s="745"/>
      <c r="Y8" s="746">
        <f>Sch_I_SB[[#This Row],[Prior Approved: Total salary expense $]]*Sch_I_SB[[#This Row],[Prior Approved: Benefits Rate %]]</f>
        <v>0</v>
      </c>
      <c r="Z8" s="747">
        <f>+Sch_I_SB[[#This Row],[Prior Approved: Total salary expense $]]+Sch_I_SB[[#This Row],[Prior Approved: Benefits $]]</f>
        <v>0</v>
      </c>
      <c r="AA8" s="748">
        <f>IFERROR(Sch_I_SB[[#This Row],[Proposed: Direct FTE]]-Sch_I_SB[[#This Row],[Prior Approved: Direct FTE]],0)</f>
        <v>0</v>
      </c>
      <c r="AB8" s="744">
        <f>IFERROR(Sch_I_SB[[#This Row],[Proposed: Admin FTE]]-Sch_I_SB[[#This Row],[Prior Approved: Admin FTE]],0)</f>
        <v>0</v>
      </c>
      <c r="AC8" s="747">
        <f>IFERROR(Sch_I_SB[[#This Row],[Proposed: Total S&amp;B $]]-Sch_I_SB[[#This Row],[Prior Approved: Total S&amp;B $]],0)</f>
        <v>0</v>
      </c>
      <c r="AE8" s="749">
        <f>+Sch_I_SB[[#This Row],[Proposed: Direct FTE]]*(Sch_I_SB[[#This Row],[Proposed: Number of months]]/12)</f>
        <v>0</v>
      </c>
      <c r="AF8" s="750">
        <f>+Sch_I_SB[[#This Row],[Proposed: Admin FTE]]*(Sch_I_SB[[#This Row],[Proposed: Number of months]]/12)</f>
        <v>0</v>
      </c>
      <c r="AG8" s="749">
        <f>+Sch_I_SB[[#This Row],[Prior Approved: Direct FTE]]*(Sch_I_SB[[#This Row],[Prior Approved: Number of months]]/12)</f>
        <v>0</v>
      </c>
      <c r="AH8" s="751">
        <f>+Sch_I_SB[[#This Row],[Prior Approved: Admin FTE]]*(Sch_I_SB[[#This Row],[Prior Approved: Number of months]]/12)</f>
        <v>0</v>
      </c>
      <c r="AI8" s="752">
        <f t="shared" si="0"/>
        <v>0</v>
      </c>
      <c r="AJ8" s="751">
        <f t="shared" si="0"/>
        <v>0</v>
      </c>
    </row>
    <row r="9" spans="1:36">
      <c r="A9" s="723">
        <v>6</v>
      </c>
      <c r="B9" s="723">
        <f>+'Budget Summ Amt'!$L$6</f>
        <v>0</v>
      </c>
      <c r="C9" s="779">
        <f>+'Budget Summ Amt'!$D$6</f>
        <v>0</v>
      </c>
      <c r="D9" s="741"/>
      <c r="E9" s="725"/>
      <c r="F9" s="725"/>
      <c r="G9" s="726"/>
      <c r="H9" s="727"/>
      <c r="I9" s="728"/>
      <c r="J9" s="813"/>
      <c r="K9" s="742"/>
      <c r="L9" s="743"/>
      <c r="M9" s="743"/>
      <c r="N9" s="743"/>
      <c r="O9" s="744">
        <f>IFERROR((Sch_I_SB[[#This Row],[Proposed: Direct FTE]]+Sch_I_SB[[#This Row],[Proposed: Admin FTE]])*Sch_I_SB[[#This Row],[Proposed: Annual FTE salary $]]*(Sch_I_SB[[#This Row],[Proposed: Number of months]]/12),0)</f>
        <v>0</v>
      </c>
      <c r="P9" s="745"/>
      <c r="Q9" s="746">
        <f>Sch_I_SB[[#This Row],[Proposed: Benefits Rate %]]*Sch_I_SB[[#This Row],[Proposed: Total salary expense $]]</f>
        <v>0</v>
      </c>
      <c r="R9" s="747">
        <f>Sch_I_SB[[#This Row],[Proposed: Total salary expense $]]+Sch_I_SB[[#This Row],[Proposed: Benefits $]]</f>
        <v>0</v>
      </c>
      <c r="S9" s="742"/>
      <c r="T9" s="743"/>
      <c r="U9" s="743"/>
      <c r="V9" s="743"/>
      <c r="W9" s="744">
        <f>IFERROR((Sch_I_SB[[#This Row],[Prior Approved: Direct FTE]]+Sch_I_SB[[#This Row],[Prior Approved: Admin FTE]])*Sch_I_SB[[#This Row],[Prior Approved: Annual FTE salary $]]*(Sch_I_SB[[#This Row],[Prior Approved: Number of months]]/12),0)</f>
        <v>0</v>
      </c>
      <c r="X9" s="745"/>
      <c r="Y9" s="746">
        <f>Sch_I_SB[[#This Row],[Prior Approved: Total salary expense $]]*Sch_I_SB[[#This Row],[Prior Approved: Benefits Rate %]]</f>
        <v>0</v>
      </c>
      <c r="Z9" s="747">
        <f>+Sch_I_SB[[#This Row],[Prior Approved: Total salary expense $]]+Sch_I_SB[[#This Row],[Prior Approved: Benefits $]]</f>
        <v>0</v>
      </c>
      <c r="AA9" s="748">
        <f>IFERROR(Sch_I_SB[[#This Row],[Proposed: Direct FTE]]-Sch_I_SB[[#This Row],[Prior Approved: Direct FTE]],0)</f>
        <v>0</v>
      </c>
      <c r="AB9" s="744">
        <f>IFERROR(Sch_I_SB[[#This Row],[Proposed: Admin FTE]]-Sch_I_SB[[#This Row],[Prior Approved: Admin FTE]],0)</f>
        <v>0</v>
      </c>
      <c r="AC9" s="747">
        <f>IFERROR(Sch_I_SB[[#This Row],[Proposed: Total S&amp;B $]]-Sch_I_SB[[#This Row],[Prior Approved: Total S&amp;B $]],0)</f>
        <v>0</v>
      </c>
      <c r="AE9" s="749">
        <f>+Sch_I_SB[[#This Row],[Proposed: Direct FTE]]*(Sch_I_SB[[#This Row],[Proposed: Number of months]]/12)</f>
        <v>0</v>
      </c>
      <c r="AF9" s="750">
        <f>+Sch_I_SB[[#This Row],[Proposed: Admin FTE]]*(Sch_I_SB[[#This Row],[Proposed: Number of months]]/12)</f>
        <v>0</v>
      </c>
      <c r="AG9" s="749">
        <f>+Sch_I_SB[[#This Row],[Prior Approved: Direct FTE]]*(Sch_I_SB[[#This Row],[Prior Approved: Number of months]]/12)</f>
        <v>0</v>
      </c>
      <c r="AH9" s="751">
        <f>+Sch_I_SB[[#This Row],[Prior Approved: Admin FTE]]*(Sch_I_SB[[#This Row],[Prior Approved: Number of months]]/12)</f>
        <v>0</v>
      </c>
      <c r="AI9" s="752">
        <f t="shared" si="0"/>
        <v>0</v>
      </c>
      <c r="AJ9" s="751">
        <f t="shared" si="0"/>
        <v>0</v>
      </c>
    </row>
    <row r="10" spans="1:36">
      <c r="A10" s="723">
        <v>7</v>
      </c>
      <c r="B10" s="723">
        <f>+'Budget Summ Amt'!$L$6</f>
        <v>0</v>
      </c>
      <c r="C10" s="779">
        <f>+'Budget Summ Amt'!$D$6</f>
        <v>0</v>
      </c>
      <c r="D10" s="741"/>
      <c r="E10" s="725"/>
      <c r="F10" s="725"/>
      <c r="G10" s="726"/>
      <c r="H10" s="727"/>
      <c r="I10" s="728"/>
      <c r="J10" s="813"/>
      <c r="K10" s="742"/>
      <c r="L10" s="743"/>
      <c r="M10" s="743"/>
      <c r="N10" s="743"/>
      <c r="O10" s="744">
        <f>IFERROR((Sch_I_SB[[#This Row],[Proposed: Direct FTE]]+Sch_I_SB[[#This Row],[Proposed: Admin FTE]])*Sch_I_SB[[#This Row],[Proposed: Annual FTE salary $]]*(Sch_I_SB[[#This Row],[Proposed: Number of months]]/12),0)</f>
        <v>0</v>
      </c>
      <c r="P10" s="745"/>
      <c r="Q10" s="746">
        <f>Sch_I_SB[[#This Row],[Proposed: Benefits Rate %]]*Sch_I_SB[[#This Row],[Proposed: Total salary expense $]]</f>
        <v>0</v>
      </c>
      <c r="R10" s="747">
        <f>Sch_I_SB[[#This Row],[Proposed: Total salary expense $]]+Sch_I_SB[[#This Row],[Proposed: Benefits $]]</f>
        <v>0</v>
      </c>
      <c r="S10" s="742"/>
      <c r="T10" s="743"/>
      <c r="U10" s="743"/>
      <c r="V10" s="743"/>
      <c r="W10" s="744">
        <f>IFERROR((Sch_I_SB[[#This Row],[Prior Approved: Direct FTE]]+Sch_I_SB[[#This Row],[Prior Approved: Admin FTE]])*Sch_I_SB[[#This Row],[Prior Approved: Annual FTE salary $]]*(Sch_I_SB[[#This Row],[Prior Approved: Number of months]]/12),0)</f>
        <v>0</v>
      </c>
      <c r="X10" s="745"/>
      <c r="Y10" s="746">
        <f>Sch_I_SB[[#This Row],[Prior Approved: Total salary expense $]]*Sch_I_SB[[#This Row],[Prior Approved: Benefits Rate %]]</f>
        <v>0</v>
      </c>
      <c r="Z10" s="747">
        <f>+Sch_I_SB[[#This Row],[Prior Approved: Total salary expense $]]+Sch_I_SB[[#This Row],[Prior Approved: Benefits $]]</f>
        <v>0</v>
      </c>
      <c r="AA10" s="748">
        <f>IFERROR(Sch_I_SB[[#This Row],[Proposed: Direct FTE]]-Sch_I_SB[[#This Row],[Prior Approved: Direct FTE]],0)</f>
        <v>0</v>
      </c>
      <c r="AB10" s="744">
        <f>IFERROR(Sch_I_SB[[#This Row],[Proposed: Admin FTE]]-Sch_I_SB[[#This Row],[Prior Approved: Admin FTE]],0)</f>
        <v>0</v>
      </c>
      <c r="AC10" s="747">
        <f>IFERROR(Sch_I_SB[[#This Row],[Proposed: Total S&amp;B $]]-Sch_I_SB[[#This Row],[Prior Approved: Total S&amp;B $]],0)</f>
        <v>0</v>
      </c>
      <c r="AE10" s="749">
        <f>+Sch_I_SB[[#This Row],[Proposed: Direct FTE]]*(Sch_I_SB[[#This Row],[Proposed: Number of months]]/12)</f>
        <v>0</v>
      </c>
      <c r="AF10" s="750">
        <f>+Sch_I_SB[[#This Row],[Proposed: Admin FTE]]*(Sch_I_SB[[#This Row],[Proposed: Number of months]]/12)</f>
        <v>0</v>
      </c>
      <c r="AG10" s="749">
        <f>+Sch_I_SB[[#This Row],[Prior Approved: Direct FTE]]*(Sch_I_SB[[#This Row],[Prior Approved: Number of months]]/12)</f>
        <v>0</v>
      </c>
      <c r="AH10" s="751">
        <f>+Sch_I_SB[[#This Row],[Prior Approved: Admin FTE]]*(Sch_I_SB[[#This Row],[Prior Approved: Number of months]]/12)</f>
        <v>0</v>
      </c>
      <c r="AI10" s="752">
        <f t="shared" si="0"/>
        <v>0</v>
      </c>
      <c r="AJ10" s="751">
        <f t="shared" si="0"/>
        <v>0</v>
      </c>
    </row>
    <row r="11" spans="1:36">
      <c r="A11" s="723">
        <v>8</v>
      </c>
      <c r="B11" s="723">
        <f>+'Budget Summ Amt'!$L$6</f>
        <v>0</v>
      </c>
      <c r="C11" s="779">
        <f>+'Budget Summ Amt'!$D$6</f>
        <v>0</v>
      </c>
      <c r="D11" s="741"/>
      <c r="E11" s="725"/>
      <c r="F11" s="725"/>
      <c r="G11" s="726"/>
      <c r="H11" s="727"/>
      <c r="I11" s="728"/>
      <c r="J11" s="813"/>
      <c r="K11" s="742"/>
      <c r="L11" s="743"/>
      <c r="M11" s="743"/>
      <c r="N11" s="743"/>
      <c r="O11" s="744">
        <f>IFERROR((Sch_I_SB[[#This Row],[Proposed: Direct FTE]]+Sch_I_SB[[#This Row],[Proposed: Admin FTE]])*Sch_I_SB[[#This Row],[Proposed: Annual FTE salary $]]*(Sch_I_SB[[#This Row],[Proposed: Number of months]]/12),0)</f>
        <v>0</v>
      </c>
      <c r="P11" s="745"/>
      <c r="Q11" s="746">
        <f>Sch_I_SB[[#This Row],[Proposed: Benefits Rate %]]*Sch_I_SB[[#This Row],[Proposed: Total salary expense $]]</f>
        <v>0</v>
      </c>
      <c r="R11" s="747">
        <f>Sch_I_SB[[#This Row],[Proposed: Total salary expense $]]+Sch_I_SB[[#This Row],[Proposed: Benefits $]]</f>
        <v>0</v>
      </c>
      <c r="S11" s="742"/>
      <c r="T11" s="743"/>
      <c r="U11" s="743"/>
      <c r="V11" s="743"/>
      <c r="W11" s="744">
        <f>IFERROR((Sch_I_SB[[#This Row],[Prior Approved: Direct FTE]]+Sch_I_SB[[#This Row],[Prior Approved: Admin FTE]])*Sch_I_SB[[#This Row],[Prior Approved: Annual FTE salary $]]*(Sch_I_SB[[#This Row],[Prior Approved: Number of months]]/12),0)</f>
        <v>0</v>
      </c>
      <c r="X11" s="745"/>
      <c r="Y11" s="746">
        <f>Sch_I_SB[[#This Row],[Prior Approved: Total salary expense $]]*Sch_I_SB[[#This Row],[Prior Approved: Benefits Rate %]]</f>
        <v>0</v>
      </c>
      <c r="Z11" s="747">
        <f>+Sch_I_SB[[#This Row],[Prior Approved: Total salary expense $]]+Sch_I_SB[[#This Row],[Prior Approved: Benefits $]]</f>
        <v>0</v>
      </c>
      <c r="AA11" s="748">
        <f>IFERROR(Sch_I_SB[[#This Row],[Proposed: Direct FTE]]-Sch_I_SB[[#This Row],[Prior Approved: Direct FTE]],0)</f>
        <v>0</v>
      </c>
      <c r="AB11" s="744">
        <f>IFERROR(Sch_I_SB[[#This Row],[Proposed: Admin FTE]]-Sch_I_SB[[#This Row],[Prior Approved: Admin FTE]],0)</f>
        <v>0</v>
      </c>
      <c r="AC11" s="747">
        <f>IFERROR(Sch_I_SB[[#This Row],[Proposed: Total S&amp;B $]]-Sch_I_SB[[#This Row],[Prior Approved: Total S&amp;B $]],0)</f>
        <v>0</v>
      </c>
      <c r="AE11" s="749">
        <f>+Sch_I_SB[[#This Row],[Proposed: Direct FTE]]*(Sch_I_SB[[#This Row],[Proposed: Number of months]]/12)</f>
        <v>0</v>
      </c>
      <c r="AF11" s="750">
        <f>+Sch_I_SB[[#This Row],[Proposed: Admin FTE]]*(Sch_I_SB[[#This Row],[Proposed: Number of months]]/12)</f>
        <v>0</v>
      </c>
      <c r="AG11" s="749">
        <f>+Sch_I_SB[[#This Row],[Prior Approved: Direct FTE]]*(Sch_I_SB[[#This Row],[Prior Approved: Number of months]]/12)</f>
        <v>0</v>
      </c>
      <c r="AH11" s="751">
        <f>+Sch_I_SB[[#This Row],[Prior Approved: Admin FTE]]*(Sch_I_SB[[#This Row],[Prior Approved: Number of months]]/12)</f>
        <v>0</v>
      </c>
      <c r="AI11" s="752">
        <f t="shared" si="0"/>
        <v>0</v>
      </c>
      <c r="AJ11" s="751">
        <f t="shared" si="0"/>
        <v>0</v>
      </c>
    </row>
    <row r="12" spans="1:36">
      <c r="A12" s="723">
        <v>9</v>
      </c>
      <c r="B12" s="723">
        <f>+'Budget Summ Amt'!$L$6</f>
        <v>0</v>
      </c>
      <c r="C12" s="779">
        <f>+'Budget Summ Amt'!$D$6</f>
        <v>0</v>
      </c>
      <c r="D12" s="741"/>
      <c r="E12" s="725"/>
      <c r="F12" s="725"/>
      <c r="G12" s="726"/>
      <c r="H12" s="727"/>
      <c r="I12" s="728"/>
      <c r="J12" s="813"/>
      <c r="K12" s="742"/>
      <c r="L12" s="743"/>
      <c r="M12" s="743"/>
      <c r="N12" s="743"/>
      <c r="O12" s="744">
        <f>IFERROR((Sch_I_SB[[#This Row],[Proposed: Direct FTE]]+Sch_I_SB[[#This Row],[Proposed: Admin FTE]])*Sch_I_SB[[#This Row],[Proposed: Annual FTE salary $]]*(Sch_I_SB[[#This Row],[Proposed: Number of months]]/12),0)</f>
        <v>0</v>
      </c>
      <c r="P12" s="745"/>
      <c r="Q12" s="746">
        <f>Sch_I_SB[[#This Row],[Proposed: Benefits Rate %]]*Sch_I_SB[[#This Row],[Proposed: Total salary expense $]]</f>
        <v>0</v>
      </c>
      <c r="R12" s="747">
        <f>Sch_I_SB[[#This Row],[Proposed: Total salary expense $]]+Sch_I_SB[[#This Row],[Proposed: Benefits $]]</f>
        <v>0</v>
      </c>
      <c r="S12" s="742"/>
      <c r="T12" s="743"/>
      <c r="U12" s="743"/>
      <c r="V12" s="743"/>
      <c r="W12" s="744">
        <f>IFERROR((Sch_I_SB[[#This Row],[Prior Approved: Direct FTE]]+Sch_I_SB[[#This Row],[Prior Approved: Admin FTE]])*Sch_I_SB[[#This Row],[Prior Approved: Annual FTE salary $]]*(Sch_I_SB[[#This Row],[Prior Approved: Number of months]]/12),0)</f>
        <v>0</v>
      </c>
      <c r="X12" s="745"/>
      <c r="Y12" s="746">
        <f>Sch_I_SB[[#This Row],[Prior Approved: Total salary expense $]]*Sch_I_SB[[#This Row],[Prior Approved: Benefits Rate %]]</f>
        <v>0</v>
      </c>
      <c r="Z12" s="747">
        <f>+Sch_I_SB[[#This Row],[Prior Approved: Total salary expense $]]+Sch_I_SB[[#This Row],[Prior Approved: Benefits $]]</f>
        <v>0</v>
      </c>
      <c r="AA12" s="748">
        <f>IFERROR(Sch_I_SB[[#This Row],[Proposed: Direct FTE]]-Sch_I_SB[[#This Row],[Prior Approved: Direct FTE]],0)</f>
        <v>0</v>
      </c>
      <c r="AB12" s="744">
        <f>IFERROR(Sch_I_SB[[#This Row],[Proposed: Admin FTE]]-Sch_I_SB[[#This Row],[Prior Approved: Admin FTE]],0)</f>
        <v>0</v>
      </c>
      <c r="AC12" s="747">
        <f>IFERROR(Sch_I_SB[[#This Row],[Proposed: Total S&amp;B $]]-Sch_I_SB[[#This Row],[Prior Approved: Total S&amp;B $]],0)</f>
        <v>0</v>
      </c>
      <c r="AE12" s="749">
        <f>+Sch_I_SB[[#This Row],[Proposed: Direct FTE]]*(Sch_I_SB[[#This Row],[Proposed: Number of months]]/12)</f>
        <v>0</v>
      </c>
      <c r="AF12" s="750">
        <f>+Sch_I_SB[[#This Row],[Proposed: Admin FTE]]*(Sch_I_SB[[#This Row],[Proposed: Number of months]]/12)</f>
        <v>0</v>
      </c>
      <c r="AG12" s="749">
        <f>+Sch_I_SB[[#This Row],[Prior Approved: Direct FTE]]*(Sch_I_SB[[#This Row],[Prior Approved: Number of months]]/12)</f>
        <v>0</v>
      </c>
      <c r="AH12" s="751">
        <f>+Sch_I_SB[[#This Row],[Prior Approved: Admin FTE]]*(Sch_I_SB[[#This Row],[Prior Approved: Number of months]]/12)</f>
        <v>0</v>
      </c>
      <c r="AI12" s="752">
        <f t="shared" si="0"/>
        <v>0</v>
      </c>
      <c r="AJ12" s="751">
        <f t="shared" si="0"/>
        <v>0</v>
      </c>
    </row>
    <row r="13" spans="1:36">
      <c r="A13" s="723">
        <v>10</v>
      </c>
      <c r="B13" s="723">
        <f>+'Budget Summ Amt'!$L$6</f>
        <v>0</v>
      </c>
      <c r="C13" s="779">
        <f>+'Budget Summ Amt'!$D$6</f>
        <v>0</v>
      </c>
      <c r="D13" s="741"/>
      <c r="E13" s="725"/>
      <c r="F13" s="725"/>
      <c r="G13" s="726"/>
      <c r="H13" s="727"/>
      <c r="I13" s="728"/>
      <c r="J13" s="813"/>
      <c r="K13" s="742"/>
      <c r="L13" s="743"/>
      <c r="M13" s="743"/>
      <c r="N13" s="743"/>
      <c r="O13" s="744">
        <f>IFERROR((Sch_I_SB[[#This Row],[Proposed: Direct FTE]]+Sch_I_SB[[#This Row],[Proposed: Admin FTE]])*Sch_I_SB[[#This Row],[Proposed: Annual FTE salary $]]*(Sch_I_SB[[#This Row],[Proposed: Number of months]]/12),0)</f>
        <v>0</v>
      </c>
      <c r="P13" s="745"/>
      <c r="Q13" s="746">
        <f>Sch_I_SB[[#This Row],[Proposed: Benefits Rate %]]*Sch_I_SB[[#This Row],[Proposed: Total salary expense $]]</f>
        <v>0</v>
      </c>
      <c r="R13" s="747">
        <f>Sch_I_SB[[#This Row],[Proposed: Total salary expense $]]+Sch_I_SB[[#This Row],[Proposed: Benefits $]]</f>
        <v>0</v>
      </c>
      <c r="S13" s="742"/>
      <c r="T13" s="743"/>
      <c r="U13" s="743"/>
      <c r="V13" s="743"/>
      <c r="W13" s="744">
        <f>IFERROR((Sch_I_SB[[#This Row],[Prior Approved: Direct FTE]]+Sch_I_SB[[#This Row],[Prior Approved: Admin FTE]])*Sch_I_SB[[#This Row],[Prior Approved: Annual FTE salary $]]*(Sch_I_SB[[#This Row],[Prior Approved: Number of months]]/12),0)</f>
        <v>0</v>
      </c>
      <c r="X13" s="745"/>
      <c r="Y13" s="746">
        <f>Sch_I_SB[[#This Row],[Prior Approved: Total salary expense $]]*Sch_I_SB[[#This Row],[Prior Approved: Benefits Rate %]]</f>
        <v>0</v>
      </c>
      <c r="Z13" s="747">
        <f>+Sch_I_SB[[#This Row],[Prior Approved: Total salary expense $]]+Sch_I_SB[[#This Row],[Prior Approved: Benefits $]]</f>
        <v>0</v>
      </c>
      <c r="AA13" s="748">
        <f>IFERROR(Sch_I_SB[[#This Row],[Proposed: Direct FTE]]-Sch_I_SB[[#This Row],[Prior Approved: Direct FTE]],0)</f>
        <v>0</v>
      </c>
      <c r="AB13" s="744">
        <f>IFERROR(Sch_I_SB[[#This Row],[Proposed: Admin FTE]]-Sch_I_SB[[#This Row],[Prior Approved: Admin FTE]],0)</f>
        <v>0</v>
      </c>
      <c r="AC13" s="747">
        <f>IFERROR(Sch_I_SB[[#This Row],[Proposed: Total S&amp;B $]]-Sch_I_SB[[#This Row],[Prior Approved: Total S&amp;B $]],0)</f>
        <v>0</v>
      </c>
      <c r="AE13" s="749">
        <f>+Sch_I_SB[[#This Row],[Proposed: Direct FTE]]*(Sch_I_SB[[#This Row],[Proposed: Number of months]]/12)</f>
        <v>0</v>
      </c>
      <c r="AF13" s="750">
        <f>+Sch_I_SB[[#This Row],[Proposed: Admin FTE]]*(Sch_I_SB[[#This Row],[Proposed: Number of months]]/12)</f>
        <v>0</v>
      </c>
      <c r="AG13" s="749">
        <f>+Sch_I_SB[[#This Row],[Prior Approved: Direct FTE]]*(Sch_I_SB[[#This Row],[Prior Approved: Number of months]]/12)</f>
        <v>0</v>
      </c>
      <c r="AH13" s="751">
        <f>+Sch_I_SB[[#This Row],[Prior Approved: Admin FTE]]*(Sch_I_SB[[#This Row],[Prior Approved: Number of months]]/12)</f>
        <v>0</v>
      </c>
      <c r="AI13" s="752">
        <f t="shared" si="0"/>
        <v>0</v>
      </c>
      <c r="AJ13" s="751">
        <f t="shared" si="0"/>
        <v>0</v>
      </c>
    </row>
    <row r="14" spans="1:36">
      <c r="A14" s="723">
        <v>11</v>
      </c>
      <c r="B14" s="723">
        <f>+'Budget Summ Amt'!$L$6</f>
        <v>0</v>
      </c>
      <c r="C14" s="779">
        <f>+'Budget Summ Amt'!$D$6</f>
        <v>0</v>
      </c>
      <c r="D14" s="741"/>
      <c r="E14" s="725"/>
      <c r="F14" s="725"/>
      <c r="G14" s="726"/>
      <c r="H14" s="727"/>
      <c r="I14" s="728"/>
      <c r="J14" s="813"/>
      <c r="K14" s="742"/>
      <c r="L14" s="743"/>
      <c r="M14" s="743"/>
      <c r="N14" s="743"/>
      <c r="O14" s="744">
        <f>IFERROR((Sch_I_SB[[#This Row],[Proposed: Direct FTE]]+Sch_I_SB[[#This Row],[Proposed: Admin FTE]])*Sch_I_SB[[#This Row],[Proposed: Annual FTE salary $]]*(Sch_I_SB[[#This Row],[Proposed: Number of months]]/12),0)</f>
        <v>0</v>
      </c>
      <c r="P14" s="745"/>
      <c r="Q14" s="746">
        <f>Sch_I_SB[[#This Row],[Proposed: Benefits Rate %]]*Sch_I_SB[[#This Row],[Proposed: Total salary expense $]]</f>
        <v>0</v>
      </c>
      <c r="R14" s="747">
        <f>Sch_I_SB[[#This Row],[Proposed: Total salary expense $]]+Sch_I_SB[[#This Row],[Proposed: Benefits $]]</f>
        <v>0</v>
      </c>
      <c r="S14" s="742"/>
      <c r="T14" s="743"/>
      <c r="U14" s="743"/>
      <c r="V14" s="743"/>
      <c r="W14" s="744">
        <f>IFERROR((Sch_I_SB[[#This Row],[Prior Approved: Direct FTE]]+Sch_I_SB[[#This Row],[Prior Approved: Admin FTE]])*Sch_I_SB[[#This Row],[Prior Approved: Annual FTE salary $]]*(Sch_I_SB[[#This Row],[Prior Approved: Number of months]]/12),0)</f>
        <v>0</v>
      </c>
      <c r="X14" s="745"/>
      <c r="Y14" s="746">
        <f>Sch_I_SB[[#This Row],[Prior Approved: Total salary expense $]]*Sch_I_SB[[#This Row],[Prior Approved: Benefits Rate %]]</f>
        <v>0</v>
      </c>
      <c r="Z14" s="747">
        <f>+Sch_I_SB[[#This Row],[Prior Approved: Total salary expense $]]+Sch_I_SB[[#This Row],[Prior Approved: Benefits $]]</f>
        <v>0</v>
      </c>
      <c r="AA14" s="748">
        <f>IFERROR(Sch_I_SB[[#This Row],[Proposed: Direct FTE]]-Sch_I_SB[[#This Row],[Prior Approved: Direct FTE]],0)</f>
        <v>0</v>
      </c>
      <c r="AB14" s="744">
        <f>IFERROR(Sch_I_SB[[#This Row],[Proposed: Admin FTE]]-Sch_I_SB[[#This Row],[Prior Approved: Admin FTE]],0)</f>
        <v>0</v>
      </c>
      <c r="AC14" s="747">
        <f>IFERROR(Sch_I_SB[[#This Row],[Proposed: Total S&amp;B $]]-Sch_I_SB[[#This Row],[Prior Approved: Total S&amp;B $]],0)</f>
        <v>0</v>
      </c>
      <c r="AE14" s="749">
        <f>+Sch_I_SB[[#This Row],[Proposed: Direct FTE]]*(Sch_I_SB[[#This Row],[Proposed: Number of months]]/12)</f>
        <v>0</v>
      </c>
      <c r="AF14" s="750">
        <f>+Sch_I_SB[[#This Row],[Proposed: Admin FTE]]*(Sch_I_SB[[#This Row],[Proposed: Number of months]]/12)</f>
        <v>0</v>
      </c>
      <c r="AG14" s="749">
        <f>+Sch_I_SB[[#This Row],[Prior Approved: Direct FTE]]*(Sch_I_SB[[#This Row],[Prior Approved: Number of months]]/12)</f>
        <v>0</v>
      </c>
      <c r="AH14" s="751">
        <f>+Sch_I_SB[[#This Row],[Prior Approved: Admin FTE]]*(Sch_I_SB[[#This Row],[Prior Approved: Number of months]]/12)</f>
        <v>0</v>
      </c>
      <c r="AI14" s="752">
        <f t="shared" si="0"/>
        <v>0</v>
      </c>
      <c r="AJ14" s="751">
        <f t="shared" si="0"/>
        <v>0</v>
      </c>
    </row>
    <row r="15" spans="1:36">
      <c r="A15" s="723">
        <v>12</v>
      </c>
      <c r="B15" s="723">
        <f>+'Budget Summ Amt'!$L$6</f>
        <v>0</v>
      </c>
      <c r="C15" s="779">
        <f>+'Budget Summ Amt'!$D$6</f>
        <v>0</v>
      </c>
      <c r="D15" s="741"/>
      <c r="E15" s="725"/>
      <c r="F15" s="725"/>
      <c r="G15" s="726"/>
      <c r="H15" s="727"/>
      <c r="I15" s="728"/>
      <c r="J15" s="813"/>
      <c r="K15" s="742"/>
      <c r="L15" s="743"/>
      <c r="M15" s="743"/>
      <c r="N15" s="743"/>
      <c r="O15" s="744">
        <f>IFERROR((Sch_I_SB[[#This Row],[Proposed: Direct FTE]]+Sch_I_SB[[#This Row],[Proposed: Admin FTE]])*Sch_I_SB[[#This Row],[Proposed: Annual FTE salary $]]*(Sch_I_SB[[#This Row],[Proposed: Number of months]]/12),0)</f>
        <v>0</v>
      </c>
      <c r="P15" s="745"/>
      <c r="Q15" s="746">
        <f>Sch_I_SB[[#This Row],[Proposed: Benefits Rate %]]*Sch_I_SB[[#This Row],[Proposed: Total salary expense $]]</f>
        <v>0</v>
      </c>
      <c r="R15" s="747">
        <f>Sch_I_SB[[#This Row],[Proposed: Total salary expense $]]+Sch_I_SB[[#This Row],[Proposed: Benefits $]]</f>
        <v>0</v>
      </c>
      <c r="S15" s="742"/>
      <c r="T15" s="743"/>
      <c r="U15" s="743"/>
      <c r="V15" s="743"/>
      <c r="W15" s="744">
        <f>IFERROR((Sch_I_SB[[#This Row],[Prior Approved: Direct FTE]]+Sch_I_SB[[#This Row],[Prior Approved: Admin FTE]])*Sch_I_SB[[#This Row],[Prior Approved: Annual FTE salary $]]*(Sch_I_SB[[#This Row],[Prior Approved: Number of months]]/12),0)</f>
        <v>0</v>
      </c>
      <c r="X15" s="745"/>
      <c r="Y15" s="746">
        <f>Sch_I_SB[[#This Row],[Prior Approved: Total salary expense $]]*Sch_I_SB[[#This Row],[Prior Approved: Benefits Rate %]]</f>
        <v>0</v>
      </c>
      <c r="Z15" s="747">
        <f>+Sch_I_SB[[#This Row],[Prior Approved: Total salary expense $]]+Sch_I_SB[[#This Row],[Prior Approved: Benefits $]]</f>
        <v>0</v>
      </c>
      <c r="AA15" s="748">
        <f>IFERROR(Sch_I_SB[[#This Row],[Proposed: Direct FTE]]-Sch_I_SB[[#This Row],[Prior Approved: Direct FTE]],0)</f>
        <v>0</v>
      </c>
      <c r="AB15" s="744">
        <f>IFERROR(Sch_I_SB[[#This Row],[Proposed: Admin FTE]]-Sch_I_SB[[#This Row],[Prior Approved: Admin FTE]],0)</f>
        <v>0</v>
      </c>
      <c r="AC15" s="747">
        <f>IFERROR(Sch_I_SB[[#This Row],[Proposed: Total S&amp;B $]]-Sch_I_SB[[#This Row],[Prior Approved: Total S&amp;B $]],0)</f>
        <v>0</v>
      </c>
      <c r="AE15" s="749">
        <f>+Sch_I_SB[[#This Row],[Proposed: Direct FTE]]*(Sch_I_SB[[#This Row],[Proposed: Number of months]]/12)</f>
        <v>0</v>
      </c>
      <c r="AF15" s="750">
        <f>+Sch_I_SB[[#This Row],[Proposed: Admin FTE]]*(Sch_I_SB[[#This Row],[Proposed: Number of months]]/12)</f>
        <v>0</v>
      </c>
      <c r="AG15" s="749">
        <f>+Sch_I_SB[[#This Row],[Prior Approved: Direct FTE]]*(Sch_I_SB[[#This Row],[Prior Approved: Number of months]]/12)</f>
        <v>0</v>
      </c>
      <c r="AH15" s="751">
        <f>+Sch_I_SB[[#This Row],[Prior Approved: Admin FTE]]*(Sch_I_SB[[#This Row],[Prior Approved: Number of months]]/12)</f>
        <v>0</v>
      </c>
      <c r="AI15" s="752">
        <f t="shared" si="0"/>
        <v>0</v>
      </c>
      <c r="AJ15" s="751">
        <f t="shared" si="0"/>
        <v>0</v>
      </c>
    </row>
    <row r="16" spans="1:36">
      <c r="A16" s="723">
        <v>13</v>
      </c>
      <c r="B16" s="723">
        <f>+'Budget Summ Amt'!$L$6</f>
        <v>0</v>
      </c>
      <c r="C16" s="779">
        <f>+'Budget Summ Amt'!$D$6</f>
        <v>0</v>
      </c>
      <c r="D16" s="741"/>
      <c r="E16" s="725"/>
      <c r="F16" s="725"/>
      <c r="G16" s="726"/>
      <c r="H16" s="727"/>
      <c r="I16" s="728"/>
      <c r="J16" s="813"/>
      <c r="K16" s="742"/>
      <c r="L16" s="743"/>
      <c r="M16" s="743"/>
      <c r="N16" s="743"/>
      <c r="O16" s="744">
        <f>IFERROR((Sch_I_SB[[#This Row],[Proposed: Direct FTE]]+Sch_I_SB[[#This Row],[Proposed: Admin FTE]])*Sch_I_SB[[#This Row],[Proposed: Annual FTE salary $]]*(Sch_I_SB[[#This Row],[Proposed: Number of months]]/12),0)</f>
        <v>0</v>
      </c>
      <c r="P16" s="745"/>
      <c r="Q16" s="746">
        <f>Sch_I_SB[[#This Row],[Proposed: Benefits Rate %]]*Sch_I_SB[[#This Row],[Proposed: Total salary expense $]]</f>
        <v>0</v>
      </c>
      <c r="R16" s="747">
        <f>Sch_I_SB[[#This Row],[Proposed: Total salary expense $]]+Sch_I_SB[[#This Row],[Proposed: Benefits $]]</f>
        <v>0</v>
      </c>
      <c r="S16" s="742"/>
      <c r="T16" s="743"/>
      <c r="U16" s="743"/>
      <c r="V16" s="743"/>
      <c r="W16" s="744">
        <f>IFERROR((Sch_I_SB[[#This Row],[Prior Approved: Direct FTE]]+Sch_I_SB[[#This Row],[Prior Approved: Admin FTE]])*Sch_I_SB[[#This Row],[Prior Approved: Annual FTE salary $]]*(Sch_I_SB[[#This Row],[Prior Approved: Number of months]]/12),0)</f>
        <v>0</v>
      </c>
      <c r="X16" s="745"/>
      <c r="Y16" s="746">
        <f>Sch_I_SB[[#This Row],[Prior Approved: Total salary expense $]]*Sch_I_SB[[#This Row],[Prior Approved: Benefits Rate %]]</f>
        <v>0</v>
      </c>
      <c r="Z16" s="747">
        <f>+Sch_I_SB[[#This Row],[Prior Approved: Total salary expense $]]+Sch_I_SB[[#This Row],[Prior Approved: Benefits $]]</f>
        <v>0</v>
      </c>
      <c r="AA16" s="748">
        <f>IFERROR(Sch_I_SB[[#This Row],[Proposed: Direct FTE]]-Sch_I_SB[[#This Row],[Prior Approved: Direct FTE]],0)</f>
        <v>0</v>
      </c>
      <c r="AB16" s="744">
        <f>IFERROR(Sch_I_SB[[#This Row],[Proposed: Admin FTE]]-Sch_I_SB[[#This Row],[Prior Approved: Admin FTE]],0)</f>
        <v>0</v>
      </c>
      <c r="AC16" s="747">
        <f>IFERROR(Sch_I_SB[[#This Row],[Proposed: Total S&amp;B $]]-Sch_I_SB[[#This Row],[Prior Approved: Total S&amp;B $]],0)</f>
        <v>0</v>
      </c>
      <c r="AE16" s="749">
        <f>+Sch_I_SB[[#This Row],[Proposed: Direct FTE]]*(Sch_I_SB[[#This Row],[Proposed: Number of months]]/12)</f>
        <v>0</v>
      </c>
      <c r="AF16" s="750">
        <f>+Sch_I_SB[[#This Row],[Proposed: Admin FTE]]*(Sch_I_SB[[#This Row],[Proposed: Number of months]]/12)</f>
        <v>0</v>
      </c>
      <c r="AG16" s="749">
        <f>+Sch_I_SB[[#This Row],[Prior Approved: Direct FTE]]*(Sch_I_SB[[#This Row],[Prior Approved: Number of months]]/12)</f>
        <v>0</v>
      </c>
      <c r="AH16" s="751">
        <f>+Sch_I_SB[[#This Row],[Prior Approved: Admin FTE]]*(Sch_I_SB[[#This Row],[Prior Approved: Number of months]]/12)</f>
        <v>0</v>
      </c>
      <c r="AI16" s="752">
        <f t="shared" si="0"/>
        <v>0</v>
      </c>
      <c r="AJ16" s="751">
        <f t="shared" si="0"/>
        <v>0</v>
      </c>
    </row>
    <row r="17" spans="1:36">
      <c r="A17" s="723">
        <v>14</v>
      </c>
      <c r="B17" s="723">
        <f>+'Budget Summ Amt'!$L$6</f>
        <v>0</v>
      </c>
      <c r="C17" s="779">
        <f>+'Budget Summ Amt'!$D$6</f>
        <v>0</v>
      </c>
      <c r="D17" s="741"/>
      <c r="E17" s="725"/>
      <c r="F17" s="725"/>
      <c r="G17" s="726"/>
      <c r="H17" s="727"/>
      <c r="I17" s="728"/>
      <c r="J17" s="813"/>
      <c r="K17" s="742"/>
      <c r="L17" s="743"/>
      <c r="M17" s="743"/>
      <c r="N17" s="743"/>
      <c r="O17" s="744">
        <f>IFERROR((Sch_I_SB[[#This Row],[Proposed: Direct FTE]]+Sch_I_SB[[#This Row],[Proposed: Admin FTE]])*Sch_I_SB[[#This Row],[Proposed: Annual FTE salary $]]*(Sch_I_SB[[#This Row],[Proposed: Number of months]]/12),0)</f>
        <v>0</v>
      </c>
      <c r="P17" s="745"/>
      <c r="Q17" s="746">
        <f>Sch_I_SB[[#This Row],[Proposed: Benefits Rate %]]*Sch_I_SB[[#This Row],[Proposed: Total salary expense $]]</f>
        <v>0</v>
      </c>
      <c r="R17" s="747">
        <f>Sch_I_SB[[#This Row],[Proposed: Total salary expense $]]+Sch_I_SB[[#This Row],[Proposed: Benefits $]]</f>
        <v>0</v>
      </c>
      <c r="S17" s="742"/>
      <c r="T17" s="743"/>
      <c r="U17" s="743"/>
      <c r="V17" s="743"/>
      <c r="W17" s="744">
        <f>IFERROR((Sch_I_SB[[#This Row],[Prior Approved: Direct FTE]]+Sch_I_SB[[#This Row],[Prior Approved: Admin FTE]])*Sch_I_SB[[#This Row],[Prior Approved: Annual FTE salary $]]*(Sch_I_SB[[#This Row],[Prior Approved: Number of months]]/12),0)</f>
        <v>0</v>
      </c>
      <c r="X17" s="745"/>
      <c r="Y17" s="746">
        <f>Sch_I_SB[[#This Row],[Prior Approved: Total salary expense $]]*Sch_I_SB[[#This Row],[Prior Approved: Benefits Rate %]]</f>
        <v>0</v>
      </c>
      <c r="Z17" s="747">
        <f>+Sch_I_SB[[#This Row],[Prior Approved: Total salary expense $]]+Sch_I_SB[[#This Row],[Prior Approved: Benefits $]]</f>
        <v>0</v>
      </c>
      <c r="AA17" s="748">
        <f>IFERROR(Sch_I_SB[[#This Row],[Proposed: Direct FTE]]-Sch_I_SB[[#This Row],[Prior Approved: Direct FTE]],0)</f>
        <v>0</v>
      </c>
      <c r="AB17" s="744">
        <f>IFERROR(Sch_I_SB[[#This Row],[Proposed: Admin FTE]]-Sch_I_SB[[#This Row],[Prior Approved: Admin FTE]],0)</f>
        <v>0</v>
      </c>
      <c r="AC17" s="747">
        <f>IFERROR(Sch_I_SB[[#This Row],[Proposed: Total S&amp;B $]]-Sch_I_SB[[#This Row],[Prior Approved: Total S&amp;B $]],0)</f>
        <v>0</v>
      </c>
      <c r="AE17" s="749">
        <f>+Sch_I_SB[[#This Row],[Proposed: Direct FTE]]*(Sch_I_SB[[#This Row],[Proposed: Number of months]]/12)</f>
        <v>0</v>
      </c>
      <c r="AF17" s="750">
        <f>+Sch_I_SB[[#This Row],[Proposed: Admin FTE]]*(Sch_I_SB[[#This Row],[Proposed: Number of months]]/12)</f>
        <v>0</v>
      </c>
      <c r="AG17" s="749">
        <f>+Sch_I_SB[[#This Row],[Prior Approved: Direct FTE]]*(Sch_I_SB[[#This Row],[Prior Approved: Number of months]]/12)</f>
        <v>0</v>
      </c>
      <c r="AH17" s="751">
        <f>+Sch_I_SB[[#This Row],[Prior Approved: Admin FTE]]*(Sch_I_SB[[#This Row],[Prior Approved: Number of months]]/12)</f>
        <v>0</v>
      </c>
      <c r="AI17" s="752">
        <f t="shared" si="0"/>
        <v>0</v>
      </c>
      <c r="AJ17" s="751">
        <f t="shared" si="0"/>
        <v>0</v>
      </c>
    </row>
    <row r="18" spans="1:36">
      <c r="A18" s="723">
        <v>15</v>
      </c>
      <c r="B18" s="723">
        <f>+'Budget Summ Amt'!$L$6</f>
        <v>0</v>
      </c>
      <c r="C18" s="779">
        <f>+'Budget Summ Amt'!$D$6</f>
        <v>0</v>
      </c>
      <c r="D18" s="741"/>
      <c r="E18" s="725"/>
      <c r="F18" s="725"/>
      <c r="G18" s="726"/>
      <c r="H18" s="727"/>
      <c r="I18" s="728"/>
      <c r="J18" s="813"/>
      <c r="K18" s="742"/>
      <c r="L18" s="743"/>
      <c r="M18" s="743"/>
      <c r="N18" s="743"/>
      <c r="O18" s="744">
        <f>IFERROR((Sch_I_SB[[#This Row],[Proposed: Direct FTE]]+Sch_I_SB[[#This Row],[Proposed: Admin FTE]])*Sch_I_SB[[#This Row],[Proposed: Annual FTE salary $]]*(Sch_I_SB[[#This Row],[Proposed: Number of months]]/12),0)</f>
        <v>0</v>
      </c>
      <c r="P18" s="745"/>
      <c r="Q18" s="746">
        <f>Sch_I_SB[[#This Row],[Proposed: Benefits Rate %]]*Sch_I_SB[[#This Row],[Proposed: Total salary expense $]]</f>
        <v>0</v>
      </c>
      <c r="R18" s="747">
        <f>Sch_I_SB[[#This Row],[Proposed: Total salary expense $]]+Sch_I_SB[[#This Row],[Proposed: Benefits $]]</f>
        <v>0</v>
      </c>
      <c r="S18" s="742"/>
      <c r="T18" s="743"/>
      <c r="U18" s="743"/>
      <c r="V18" s="743"/>
      <c r="W18" s="744">
        <f>IFERROR((Sch_I_SB[[#This Row],[Prior Approved: Direct FTE]]+Sch_I_SB[[#This Row],[Prior Approved: Admin FTE]])*Sch_I_SB[[#This Row],[Prior Approved: Annual FTE salary $]]*(Sch_I_SB[[#This Row],[Prior Approved: Number of months]]/12),0)</f>
        <v>0</v>
      </c>
      <c r="X18" s="745"/>
      <c r="Y18" s="746">
        <f>Sch_I_SB[[#This Row],[Prior Approved: Total salary expense $]]*Sch_I_SB[[#This Row],[Prior Approved: Benefits Rate %]]</f>
        <v>0</v>
      </c>
      <c r="Z18" s="747">
        <f>+Sch_I_SB[[#This Row],[Prior Approved: Total salary expense $]]+Sch_I_SB[[#This Row],[Prior Approved: Benefits $]]</f>
        <v>0</v>
      </c>
      <c r="AA18" s="748">
        <f>IFERROR(Sch_I_SB[[#This Row],[Proposed: Direct FTE]]-Sch_I_SB[[#This Row],[Prior Approved: Direct FTE]],0)</f>
        <v>0</v>
      </c>
      <c r="AB18" s="744">
        <f>IFERROR(Sch_I_SB[[#This Row],[Proposed: Admin FTE]]-Sch_I_SB[[#This Row],[Prior Approved: Admin FTE]],0)</f>
        <v>0</v>
      </c>
      <c r="AC18" s="747">
        <f>IFERROR(Sch_I_SB[[#This Row],[Proposed: Total S&amp;B $]]-Sch_I_SB[[#This Row],[Prior Approved: Total S&amp;B $]],0)</f>
        <v>0</v>
      </c>
      <c r="AE18" s="749">
        <f>+Sch_I_SB[[#This Row],[Proposed: Direct FTE]]*(Sch_I_SB[[#This Row],[Proposed: Number of months]]/12)</f>
        <v>0</v>
      </c>
      <c r="AF18" s="750">
        <f>+Sch_I_SB[[#This Row],[Proposed: Admin FTE]]*(Sch_I_SB[[#This Row],[Proposed: Number of months]]/12)</f>
        <v>0</v>
      </c>
      <c r="AG18" s="749">
        <f>+Sch_I_SB[[#This Row],[Prior Approved: Direct FTE]]*(Sch_I_SB[[#This Row],[Prior Approved: Number of months]]/12)</f>
        <v>0</v>
      </c>
      <c r="AH18" s="751">
        <f>+Sch_I_SB[[#This Row],[Prior Approved: Admin FTE]]*(Sch_I_SB[[#This Row],[Prior Approved: Number of months]]/12)</f>
        <v>0</v>
      </c>
      <c r="AI18" s="752">
        <f t="shared" si="0"/>
        <v>0</v>
      </c>
      <c r="AJ18" s="751">
        <f t="shared" si="0"/>
        <v>0</v>
      </c>
    </row>
    <row r="19" spans="1:36">
      <c r="A19" s="723">
        <v>16</v>
      </c>
      <c r="B19" s="723">
        <f>+'Budget Summ Amt'!$L$6</f>
        <v>0</v>
      </c>
      <c r="C19" s="779">
        <f>+'Budget Summ Amt'!$D$6</f>
        <v>0</v>
      </c>
      <c r="D19" s="741"/>
      <c r="E19" s="725"/>
      <c r="F19" s="725"/>
      <c r="G19" s="726"/>
      <c r="H19" s="727"/>
      <c r="I19" s="728"/>
      <c r="J19" s="813"/>
      <c r="K19" s="742"/>
      <c r="L19" s="743"/>
      <c r="M19" s="743"/>
      <c r="N19" s="743"/>
      <c r="O19" s="744">
        <f>IFERROR((Sch_I_SB[[#This Row],[Proposed: Direct FTE]]+Sch_I_SB[[#This Row],[Proposed: Admin FTE]])*Sch_I_SB[[#This Row],[Proposed: Annual FTE salary $]]*(Sch_I_SB[[#This Row],[Proposed: Number of months]]/12),0)</f>
        <v>0</v>
      </c>
      <c r="P19" s="745"/>
      <c r="Q19" s="746">
        <f>Sch_I_SB[[#This Row],[Proposed: Benefits Rate %]]*Sch_I_SB[[#This Row],[Proposed: Total salary expense $]]</f>
        <v>0</v>
      </c>
      <c r="R19" s="747">
        <f>Sch_I_SB[[#This Row],[Proposed: Total salary expense $]]+Sch_I_SB[[#This Row],[Proposed: Benefits $]]</f>
        <v>0</v>
      </c>
      <c r="S19" s="742"/>
      <c r="T19" s="743"/>
      <c r="U19" s="743"/>
      <c r="V19" s="743"/>
      <c r="W19" s="744">
        <f>IFERROR((Sch_I_SB[[#This Row],[Prior Approved: Direct FTE]]+Sch_I_SB[[#This Row],[Prior Approved: Admin FTE]])*Sch_I_SB[[#This Row],[Prior Approved: Annual FTE salary $]]*(Sch_I_SB[[#This Row],[Prior Approved: Number of months]]/12),0)</f>
        <v>0</v>
      </c>
      <c r="X19" s="745"/>
      <c r="Y19" s="746">
        <f>Sch_I_SB[[#This Row],[Prior Approved: Total salary expense $]]*Sch_I_SB[[#This Row],[Prior Approved: Benefits Rate %]]</f>
        <v>0</v>
      </c>
      <c r="Z19" s="747">
        <f>+Sch_I_SB[[#This Row],[Prior Approved: Total salary expense $]]+Sch_I_SB[[#This Row],[Prior Approved: Benefits $]]</f>
        <v>0</v>
      </c>
      <c r="AA19" s="748">
        <f>IFERROR(Sch_I_SB[[#This Row],[Proposed: Direct FTE]]-Sch_I_SB[[#This Row],[Prior Approved: Direct FTE]],0)</f>
        <v>0</v>
      </c>
      <c r="AB19" s="744">
        <f>IFERROR(Sch_I_SB[[#This Row],[Proposed: Admin FTE]]-Sch_I_SB[[#This Row],[Prior Approved: Admin FTE]],0)</f>
        <v>0</v>
      </c>
      <c r="AC19" s="747">
        <f>IFERROR(Sch_I_SB[[#This Row],[Proposed: Total S&amp;B $]]-Sch_I_SB[[#This Row],[Prior Approved: Total S&amp;B $]],0)</f>
        <v>0</v>
      </c>
      <c r="AE19" s="749">
        <f>+Sch_I_SB[[#This Row],[Proposed: Direct FTE]]*(Sch_I_SB[[#This Row],[Proposed: Number of months]]/12)</f>
        <v>0</v>
      </c>
      <c r="AF19" s="750">
        <f>+Sch_I_SB[[#This Row],[Proposed: Admin FTE]]*(Sch_I_SB[[#This Row],[Proposed: Number of months]]/12)</f>
        <v>0</v>
      </c>
      <c r="AG19" s="749">
        <f>+Sch_I_SB[[#This Row],[Prior Approved: Direct FTE]]*(Sch_I_SB[[#This Row],[Prior Approved: Number of months]]/12)</f>
        <v>0</v>
      </c>
      <c r="AH19" s="751">
        <f>+Sch_I_SB[[#This Row],[Prior Approved: Admin FTE]]*(Sch_I_SB[[#This Row],[Prior Approved: Number of months]]/12)</f>
        <v>0</v>
      </c>
      <c r="AI19" s="752">
        <f t="shared" si="0"/>
        <v>0</v>
      </c>
      <c r="AJ19" s="751">
        <f t="shared" si="0"/>
        <v>0</v>
      </c>
    </row>
    <row r="20" spans="1:36">
      <c r="A20" s="723">
        <v>17</v>
      </c>
      <c r="B20" s="723">
        <f>+'Budget Summ Amt'!$L$6</f>
        <v>0</v>
      </c>
      <c r="C20" s="779">
        <f>+'Budget Summ Amt'!$D$6</f>
        <v>0</v>
      </c>
      <c r="D20" s="741"/>
      <c r="E20" s="725"/>
      <c r="F20" s="725"/>
      <c r="G20" s="726"/>
      <c r="H20" s="727"/>
      <c r="I20" s="728"/>
      <c r="J20" s="813"/>
      <c r="K20" s="742"/>
      <c r="L20" s="743"/>
      <c r="M20" s="743"/>
      <c r="N20" s="743"/>
      <c r="O20" s="744">
        <f>IFERROR((Sch_I_SB[[#This Row],[Proposed: Direct FTE]]+Sch_I_SB[[#This Row],[Proposed: Admin FTE]])*Sch_I_SB[[#This Row],[Proposed: Annual FTE salary $]]*(Sch_I_SB[[#This Row],[Proposed: Number of months]]/12),0)</f>
        <v>0</v>
      </c>
      <c r="P20" s="745"/>
      <c r="Q20" s="746">
        <f>Sch_I_SB[[#This Row],[Proposed: Benefits Rate %]]*Sch_I_SB[[#This Row],[Proposed: Total salary expense $]]</f>
        <v>0</v>
      </c>
      <c r="R20" s="747">
        <f>Sch_I_SB[[#This Row],[Proposed: Total salary expense $]]+Sch_I_SB[[#This Row],[Proposed: Benefits $]]</f>
        <v>0</v>
      </c>
      <c r="S20" s="742"/>
      <c r="T20" s="743"/>
      <c r="U20" s="743"/>
      <c r="V20" s="743"/>
      <c r="W20" s="744">
        <f>IFERROR((Sch_I_SB[[#This Row],[Prior Approved: Direct FTE]]+Sch_I_SB[[#This Row],[Prior Approved: Admin FTE]])*Sch_I_SB[[#This Row],[Prior Approved: Annual FTE salary $]]*(Sch_I_SB[[#This Row],[Prior Approved: Number of months]]/12),0)</f>
        <v>0</v>
      </c>
      <c r="X20" s="745"/>
      <c r="Y20" s="746">
        <f>Sch_I_SB[[#This Row],[Prior Approved: Total salary expense $]]*Sch_I_SB[[#This Row],[Prior Approved: Benefits Rate %]]</f>
        <v>0</v>
      </c>
      <c r="Z20" s="747">
        <f>+Sch_I_SB[[#This Row],[Prior Approved: Total salary expense $]]+Sch_I_SB[[#This Row],[Prior Approved: Benefits $]]</f>
        <v>0</v>
      </c>
      <c r="AA20" s="748">
        <f>IFERROR(Sch_I_SB[[#This Row],[Proposed: Direct FTE]]-Sch_I_SB[[#This Row],[Prior Approved: Direct FTE]],0)</f>
        <v>0</v>
      </c>
      <c r="AB20" s="744">
        <f>IFERROR(Sch_I_SB[[#This Row],[Proposed: Admin FTE]]-Sch_I_SB[[#This Row],[Prior Approved: Admin FTE]],0)</f>
        <v>0</v>
      </c>
      <c r="AC20" s="747">
        <f>IFERROR(Sch_I_SB[[#This Row],[Proposed: Total S&amp;B $]]-Sch_I_SB[[#This Row],[Prior Approved: Total S&amp;B $]],0)</f>
        <v>0</v>
      </c>
      <c r="AE20" s="749">
        <f>+Sch_I_SB[[#This Row],[Proposed: Direct FTE]]*(Sch_I_SB[[#This Row],[Proposed: Number of months]]/12)</f>
        <v>0</v>
      </c>
      <c r="AF20" s="750">
        <f>+Sch_I_SB[[#This Row],[Proposed: Admin FTE]]*(Sch_I_SB[[#This Row],[Proposed: Number of months]]/12)</f>
        <v>0</v>
      </c>
      <c r="AG20" s="749">
        <f>+Sch_I_SB[[#This Row],[Prior Approved: Direct FTE]]*(Sch_I_SB[[#This Row],[Prior Approved: Number of months]]/12)</f>
        <v>0</v>
      </c>
      <c r="AH20" s="751">
        <f>+Sch_I_SB[[#This Row],[Prior Approved: Admin FTE]]*(Sch_I_SB[[#This Row],[Prior Approved: Number of months]]/12)</f>
        <v>0</v>
      </c>
      <c r="AI20" s="752">
        <f t="shared" si="0"/>
        <v>0</v>
      </c>
      <c r="AJ20" s="751">
        <f t="shared" si="0"/>
        <v>0</v>
      </c>
    </row>
    <row r="21" spans="1:36">
      <c r="A21" s="723">
        <v>18</v>
      </c>
      <c r="B21" s="723">
        <f>+'Budget Summ Amt'!$L$6</f>
        <v>0</v>
      </c>
      <c r="C21" s="779">
        <f>+'Budget Summ Amt'!$D$6</f>
        <v>0</v>
      </c>
      <c r="D21" s="741"/>
      <c r="E21" s="725"/>
      <c r="F21" s="725"/>
      <c r="G21" s="726"/>
      <c r="H21" s="727"/>
      <c r="I21" s="728"/>
      <c r="J21" s="813"/>
      <c r="K21" s="742"/>
      <c r="L21" s="743"/>
      <c r="M21" s="743"/>
      <c r="N21" s="743"/>
      <c r="O21" s="744">
        <f>IFERROR((Sch_I_SB[[#This Row],[Proposed: Direct FTE]]+Sch_I_SB[[#This Row],[Proposed: Admin FTE]])*Sch_I_SB[[#This Row],[Proposed: Annual FTE salary $]]*(Sch_I_SB[[#This Row],[Proposed: Number of months]]/12),0)</f>
        <v>0</v>
      </c>
      <c r="P21" s="745"/>
      <c r="Q21" s="746">
        <f>Sch_I_SB[[#This Row],[Proposed: Benefits Rate %]]*Sch_I_SB[[#This Row],[Proposed: Total salary expense $]]</f>
        <v>0</v>
      </c>
      <c r="R21" s="747">
        <f>Sch_I_SB[[#This Row],[Proposed: Total salary expense $]]+Sch_I_SB[[#This Row],[Proposed: Benefits $]]</f>
        <v>0</v>
      </c>
      <c r="S21" s="742"/>
      <c r="T21" s="743"/>
      <c r="U21" s="743"/>
      <c r="V21" s="743"/>
      <c r="W21" s="744">
        <f>IFERROR((Sch_I_SB[[#This Row],[Prior Approved: Direct FTE]]+Sch_I_SB[[#This Row],[Prior Approved: Admin FTE]])*Sch_I_SB[[#This Row],[Prior Approved: Annual FTE salary $]]*(Sch_I_SB[[#This Row],[Prior Approved: Number of months]]/12),0)</f>
        <v>0</v>
      </c>
      <c r="X21" s="745"/>
      <c r="Y21" s="746">
        <f>Sch_I_SB[[#This Row],[Prior Approved: Total salary expense $]]*Sch_I_SB[[#This Row],[Prior Approved: Benefits Rate %]]</f>
        <v>0</v>
      </c>
      <c r="Z21" s="747">
        <f>+Sch_I_SB[[#This Row],[Prior Approved: Total salary expense $]]+Sch_I_SB[[#This Row],[Prior Approved: Benefits $]]</f>
        <v>0</v>
      </c>
      <c r="AA21" s="748">
        <f>IFERROR(Sch_I_SB[[#This Row],[Proposed: Direct FTE]]-Sch_I_SB[[#This Row],[Prior Approved: Direct FTE]],0)</f>
        <v>0</v>
      </c>
      <c r="AB21" s="744">
        <f>IFERROR(Sch_I_SB[[#This Row],[Proposed: Admin FTE]]-Sch_I_SB[[#This Row],[Prior Approved: Admin FTE]],0)</f>
        <v>0</v>
      </c>
      <c r="AC21" s="747">
        <f>IFERROR(Sch_I_SB[[#This Row],[Proposed: Total S&amp;B $]]-Sch_I_SB[[#This Row],[Prior Approved: Total S&amp;B $]],0)</f>
        <v>0</v>
      </c>
      <c r="AE21" s="749">
        <f>+Sch_I_SB[[#This Row],[Proposed: Direct FTE]]*(Sch_I_SB[[#This Row],[Proposed: Number of months]]/12)</f>
        <v>0</v>
      </c>
      <c r="AF21" s="750">
        <f>+Sch_I_SB[[#This Row],[Proposed: Admin FTE]]*(Sch_I_SB[[#This Row],[Proposed: Number of months]]/12)</f>
        <v>0</v>
      </c>
      <c r="AG21" s="749">
        <f>+Sch_I_SB[[#This Row],[Prior Approved: Direct FTE]]*(Sch_I_SB[[#This Row],[Prior Approved: Number of months]]/12)</f>
        <v>0</v>
      </c>
      <c r="AH21" s="751">
        <f>+Sch_I_SB[[#This Row],[Prior Approved: Admin FTE]]*(Sch_I_SB[[#This Row],[Prior Approved: Number of months]]/12)</f>
        <v>0</v>
      </c>
      <c r="AI21" s="752">
        <f t="shared" si="0"/>
        <v>0</v>
      </c>
      <c r="AJ21" s="751">
        <f t="shared" si="0"/>
        <v>0</v>
      </c>
    </row>
    <row r="22" spans="1:36">
      <c r="A22" s="723">
        <v>19</v>
      </c>
      <c r="B22" s="723">
        <f>+'Budget Summ Amt'!$L$6</f>
        <v>0</v>
      </c>
      <c r="C22" s="779">
        <f>+'Budget Summ Amt'!$D$6</f>
        <v>0</v>
      </c>
      <c r="D22" s="741"/>
      <c r="E22" s="725"/>
      <c r="F22" s="725"/>
      <c r="G22" s="726"/>
      <c r="H22" s="727"/>
      <c r="I22" s="728"/>
      <c r="J22" s="813"/>
      <c r="K22" s="742"/>
      <c r="L22" s="743"/>
      <c r="M22" s="743"/>
      <c r="N22" s="743"/>
      <c r="O22" s="744">
        <f>IFERROR((Sch_I_SB[[#This Row],[Proposed: Direct FTE]]+Sch_I_SB[[#This Row],[Proposed: Admin FTE]])*Sch_I_SB[[#This Row],[Proposed: Annual FTE salary $]]*(Sch_I_SB[[#This Row],[Proposed: Number of months]]/12),0)</f>
        <v>0</v>
      </c>
      <c r="P22" s="745"/>
      <c r="Q22" s="746">
        <f>Sch_I_SB[[#This Row],[Proposed: Benefits Rate %]]*Sch_I_SB[[#This Row],[Proposed: Total salary expense $]]</f>
        <v>0</v>
      </c>
      <c r="R22" s="747">
        <f>Sch_I_SB[[#This Row],[Proposed: Total salary expense $]]+Sch_I_SB[[#This Row],[Proposed: Benefits $]]</f>
        <v>0</v>
      </c>
      <c r="S22" s="742"/>
      <c r="T22" s="743"/>
      <c r="U22" s="743"/>
      <c r="V22" s="743"/>
      <c r="W22" s="744">
        <f>IFERROR((Sch_I_SB[[#This Row],[Prior Approved: Direct FTE]]+Sch_I_SB[[#This Row],[Prior Approved: Admin FTE]])*Sch_I_SB[[#This Row],[Prior Approved: Annual FTE salary $]]*(Sch_I_SB[[#This Row],[Prior Approved: Number of months]]/12),0)</f>
        <v>0</v>
      </c>
      <c r="X22" s="745"/>
      <c r="Y22" s="746">
        <f>Sch_I_SB[[#This Row],[Prior Approved: Total salary expense $]]*Sch_I_SB[[#This Row],[Prior Approved: Benefits Rate %]]</f>
        <v>0</v>
      </c>
      <c r="Z22" s="747">
        <f>+Sch_I_SB[[#This Row],[Prior Approved: Total salary expense $]]+Sch_I_SB[[#This Row],[Prior Approved: Benefits $]]</f>
        <v>0</v>
      </c>
      <c r="AA22" s="748">
        <f>IFERROR(Sch_I_SB[[#This Row],[Proposed: Direct FTE]]-Sch_I_SB[[#This Row],[Prior Approved: Direct FTE]],0)</f>
        <v>0</v>
      </c>
      <c r="AB22" s="744">
        <f>IFERROR(Sch_I_SB[[#This Row],[Proposed: Admin FTE]]-Sch_I_SB[[#This Row],[Prior Approved: Admin FTE]],0)</f>
        <v>0</v>
      </c>
      <c r="AC22" s="747">
        <f>IFERROR(Sch_I_SB[[#This Row],[Proposed: Total S&amp;B $]]-Sch_I_SB[[#This Row],[Prior Approved: Total S&amp;B $]],0)</f>
        <v>0</v>
      </c>
      <c r="AE22" s="749">
        <f>+Sch_I_SB[[#This Row],[Proposed: Direct FTE]]*(Sch_I_SB[[#This Row],[Proposed: Number of months]]/12)</f>
        <v>0</v>
      </c>
      <c r="AF22" s="750">
        <f>+Sch_I_SB[[#This Row],[Proposed: Admin FTE]]*(Sch_I_SB[[#This Row],[Proposed: Number of months]]/12)</f>
        <v>0</v>
      </c>
      <c r="AG22" s="749">
        <f>+Sch_I_SB[[#This Row],[Prior Approved: Direct FTE]]*(Sch_I_SB[[#This Row],[Prior Approved: Number of months]]/12)</f>
        <v>0</v>
      </c>
      <c r="AH22" s="751">
        <f>+Sch_I_SB[[#This Row],[Prior Approved: Admin FTE]]*(Sch_I_SB[[#This Row],[Prior Approved: Number of months]]/12)</f>
        <v>0</v>
      </c>
      <c r="AI22" s="752">
        <f t="shared" si="0"/>
        <v>0</v>
      </c>
      <c r="AJ22" s="751">
        <f t="shared" si="0"/>
        <v>0</v>
      </c>
    </row>
    <row r="23" spans="1:36">
      <c r="A23" s="723">
        <v>20</v>
      </c>
      <c r="B23" s="723">
        <f>+'Budget Summ Amt'!$L$6</f>
        <v>0</v>
      </c>
      <c r="C23" s="779">
        <f>+'Budget Summ Amt'!$D$6</f>
        <v>0</v>
      </c>
      <c r="D23" s="741"/>
      <c r="E23" s="725"/>
      <c r="F23" s="725"/>
      <c r="G23" s="726"/>
      <c r="H23" s="727"/>
      <c r="I23" s="728"/>
      <c r="J23" s="813"/>
      <c r="K23" s="742"/>
      <c r="L23" s="743"/>
      <c r="M23" s="743"/>
      <c r="N23" s="743"/>
      <c r="O23" s="744">
        <f>IFERROR((Sch_I_SB[[#This Row],[Proposed: Direct FTE]]+Sch_I_SB[[#This Row],[Proposed: Admin FTE]])*Sch_I_SB[[#This Row],[Proposed: Annual FTE salary $]]*(Sch_I_SB[[#This Row],[Proposed: Number of months]]/12),0)</f>
        <v>0</v>
      </c>
      <c r="P23" s="745"/>
      <c r="Q23" s="746">
        <f>Sch_I_SB[[#This Row],[Proposed: Benefits Rate %]]*Sch_I_SB[[#This Row],[Proposed: Total salary expense $]]</f>
        <v>0</v>
      </c>
      <c r="R23" s="747">
        <f>Sch_I_SB[[#This Row],[Proposed: Total salary expense $]]+Sch_I_SB[[#This Row],[Proposed: Benefits $]]</f>
        <v>0</v>
      </c>
      <c r="S23" s="742"/>
      <c r="T23" s="743"/>
      <c r="U23" s="743"/>
      <c r="V23" s="743"/>
      <c r="W23" s="744">
        <f>IFERROR((Sch_I_SB[[#This Row],[Prior Approved: Direct FTE]]+Sch_I_SB[[#This Row],[Prior Approved: Admin FTE]])*Sch_I_SB[[#This Row],[Prior Approved: Annual FTE salary $]]*(Sch_I_SB[[#This Row],[Prior Approved: Number of months]]/12),0)</f>
        <v>0</v>
      </c>
      <c r="X23" s="745"/>
      <c r="Y23" s="746">
        <f>Sch_I_SB[[#This Row],[Prior Approved: Total salary expense $]]*Sch_I_SB[[#This Row],[Prior Approved: Benefits Rate %]]</f>
        <v>0</v>
      </c>
      <c r="Z23" s="747">
        <f>+Sch_I_SB[[#This Row],[Prior Approved: Total salary expense $]]+Sch_I_SB[[#This Row],[Prior Approved: Benefits $]]</f>
        <v>0</v>
      </c>
      <c r="AA23" s="748">
        <f>IFERROR(Sch_I_SB[[#This Row],[Proposed: Direct FTE]]-Sch_I_SB[[#This Row],[Prior Approved: Direct FTE]],0)</f>
        <v>0</v>
      </c>
      <c r="AB23" s="744">
        <f>IFERROR(Sch_I_SB[[#This Row],[Proposed: Admin FTE]]-Sch_I_SB[[#This Row],[Prior Approved: Admin FTE]],0)</f>
        <v>0</v>
      </c>
      <c r="AC23" s="747">
        <f>IFERROR(Sch_I_SB[[#This Row],[Proposed: Total S&amp;B $]]-Sch_I_SB[[#This Row],[Prior Approved: Total S&amp;B $]],0)</f>
        <v>0</v>
      </c>
      <c r="AE23" s="749">
        <f>+Sch_I_SB[[#This Row],[Proposed: Direct FTE]]*(Sch_I_SB[[#This Row],[Proposed: Number of months]]/12)</f>
        <v>0</v>
      </c>
      <c r="AF23" s="750">
        <f>+Sch_I_SB[[#This Row],[Proposed: Admin FTE]]*(Sch_I_SB[[#This Row],[Proposed: Number of months]]/12)</f>
        <v>0</v>
      </c>
      <c r="AG23" s="749">
        <f>+Sch_I_SB[[#This Row],[Prior Approved: Direct FTE]]*(Sch_I_SB[[#This Row],[Prior Approved: Number of months]]/12)</f>
        <v>0</v>
      </c>
      <c r="AH23" s="751">
        <f>+Sch_I_SB[[#This Row],[Prior Approved: Admin FTE]]*(Sch_I_SB[[#This Row],[Prior Approved: Number of months]]/12)</f>
        <v>0</v>
      </c>
      <c r="AI23" s="752">
        <f t="shared" si="0"/>
        <v>0</v>
      </c>
      <c r="AJ23" s="751">
        <f t="shared" si="0"/>
        <v>0</v>
      </c>
    </row>
    <row r="24" spans="1:36">
      <c r="A24" s="723">
        <v>21</v>
      </c>
      <c r="B24" s="723">
        <f>+'Budget Summ Amt'!$L$6</f>
        <v>0</v>
      </c>
      <c r="C24" s="779">
        <f>+'Budget Summ Amt'!$D$6</f>
        <v>0</v>
      </c>
      <c r="D24" s="741"/>
      <c r="E24" s="725"/>
      <c r="F24" s="725"/>
      <c r="G24" s="726"/>
      <c r="H24" s="727"/>
      <c r="I24" s="728"/>
      <c r="J24" s="813"/>
      <c r="K24" s="742"/>
      <c r="L24" s="743"/>
      <c r="M24" s="743"/>
      <c r="N24" s="743"/>
      <c r="O24" s="744">
        <f>IFERROR((Sch_I_SB[[#This Row],[Proposed: Direct FTE]]+Sch_I_SB[[#This Row],[Proposed: Admin FTE]])*Sch_I_SB[[#This Row],[Proposed: Annual FTE salary $]]*(Sch_I_SB[[#This Row],[Proposed: Number of months]]/12),0)</f>
        <v>0</v>
      </c>
      <c r="P24" s="745"/>
      <c r="Q24" s="746">
        <f>Sch_I_SB[[#This Row],[Proposed: Benefits Rate %]]*Sch_I_SB[[#This Row],[Proposed: Total salary expense $]]</f>
        <v>0</v>
      </c>
      <c r="R24" s="747">
        <f>Sch_I_SB[[#This Row],[Proposed: Total salary expense $]]+Sch_I_SB[[#This Row],[Proposed: Benefits $]]</f>
        <v>0</v>
      </c>
      <c r="S24" s="742"/>
      <c r="T24" s="743"/>
      <c r="U24" s="743"/>
      <c r="V24" s="743"/>
      <c r="W24" s="744">
        <f>IFERROR((Sch_I_SB[[#This Row],[Prior Approved: Direct FTE]]+Sch_I_SB[[#This Row],[Prior Approved: Admin FTE]])*Sch_I_SB[[#This Row],[Prior Approved: Annual FTE salary $]]*(Sch_I_SB[[#This Row],[Prior Approved: Number of months]]/12),0)</f>
        <v>0</v>
      </c>
      <c r="X24" s="745"/>
      <c r="Y24" s="746">
        <f>Sch_I_SB[[#This Row],[Prior Approved: Total salary expense $]]*Sch_I_SB[[#This Row],[Prior Approved: Benefits Rate %]]</f>
        <v>0</v>
      </c>
      <c r="Z24" s="747">
        <f>+Sch_I_SB[[#This Row],[Prior Approved: Total salary expense $]]+Sch_I_SB[[#This Row],[Prior Approved: Benefits $]]</f>
        <v>0</v>
      </c>
      <c r="AA24" s="748">
        <f>IFERROR(Sch_I_SB[[#This Row],[Proposed: Direct FTE]]-Sch_I_SB[[#This Row],[Prior Approved: Direct FTE]],0)</f>
        <v>0</v>
      </c>
      <c r="AB24" s="744">
        <f>IFERROR(Sch_I_SB[[#This Row],[Proposed: Admin FTE]]-Sch_I_SB[[#This Row],[Prior Approved: Admin FTE]],0)</f>
        <v>0</v>
      </c>
      <c r="AC24" s="747">
        <f>IFERROR(Sch_I_SB[[#This Row],[Proposed: Total S&amp;B $]]-Sch_I_SB[[#This Row],[Prior Approved: Total S&amp;B $]],0)</f>
        <v>0</v>
      </c>
      <c r="AE24" s="749">
        <f>+Sch_I_SB[[#This Row],[Proposed: Direct FTE]]*(Sch_I_SB[[#This Row],[Proposed: Number of months]]/12)</f>
        <v>0</v>
      </c>
      <c r="AF24" s="750">
        <f>+Sch_I_SB[[#This Row],[Proposed: Admin FTE]]*(Sch_I_SB[[#This Row],[Proposed: Number of months]]/12)</f>
        <v>0</v>
      </c>
      <c r="AG24" s="749">
        <f>+Sch_I_SB[[#This Row],[Prior Approved: Direct FTE]]*(Sch_I_SB[[#This Row],[Prior Approved: Number of months]]/12)</f>
        <v>0</v>
      </c>
      <c r="AH24" s="751">
        <f>+Sch_I_SB[[#This Row],[Prior Approved: Admin FTE]]*(Sch_I_SB[[#This Row],[Prior Approved: Number of months]]/12)</f>
        <v>0</v>
      </c>
      <c r="AI24" s="752">
        <f t="shared" si="0"/>
        <v>0</v>
      </c>
      <c r="AJ24" s="751">
        <f t="shared" si="0"/>
        <v>0</v>
      </c>
    </row>
    <row r="25" spans="1:36">
      <c r="A25" s="723">
        <v>22</v>
      </c>
      <c r="B25" s="723">
        <f>+'Budget Summ Amt'!$L$6</f>
        <v>0</v>
      </c>
      <c r="C25" s="779">
        <f>+'Budget Summ Amt'!$D$6</f>
        <v>0</v>
      </c>
      <c r="D25" s="741"/>
      <c r="E25" s="725"/>
      <c r="F25" s="725"/>
      <c r="G25" s="726"/>
      <c r="H25" s="727"/>
      <c r="I25" s="728"/>
      <c r="J25" s="813"/>
      <c r="K25" s="742"/>
      <c r="L25" s="743"/>
      <c r="M25" s="743"/>
      <c r="N25" s="743"/>
      <c r="O25" s="744">
        <f>IFERROR((Sch_I_SB[[#This Row],[Proposed: Direct FTE]]+Sch_I_SB[[#This Row],[Proposed: Admin FTE]])*Sch_I_SB[[#This Row],[Proposed: Annual FTE salary $]]*(Sch_I_SB[[#This Row],[Proposed: Number of months]]/12),0)</f>
        <v>0</v>
      </c>
      <c r="P25" s="745"/>
      <c r="Q25" s="746">
        <f>Sch_I_SB[[#This Row],[Proposed: Benefits Rate %]]*Sch_I_SB[[#This Row],[Proposed: Total salary expense $]]</f>
        <v>0</v>
      </c>
      <c r="R25" s="747">
        <f>Sch_I_SB[[#This Row],[Proposed: Total salary expense $]]+Sch_I_SB[[#This Row],[Proposed: Benefits $]]</f>
        <v>0</v>
      </c>
      <c r="S25" s="742"/>
      <c r="T25" s="743"/>
      <c r="U25" s="743"/>
      <c r="V25" s="743"/>
      <c r="W25" s="744">
        <f>IFERROR((Sch_I_SB[[#This Row],[Prior Approved: Direct FTE]]+Sch_I_SB[[#This Row],[Prior Approved: Admin FTE]])*Sch_I_SB[[#This Row],[Prior Approved: Annual FTE salary $]]*(Sch_I_SB[[#This Row],[Prior Approved: Number of months]]/12),0)</f>
        <v>0</v>
      </c>
      <c r="X25" s="745"/>
      <c r="Y25" s="746">
        <f>Sch_I_SB[[#This Row],[Prior Approved: Total salary expense $]]*Sch_I_SB[[#This Row],[Prior Approved: Benefits Rate %]]</f>
        <v>0</v>
      </c>
      <c r="Z25" s="747">
        <f>+Sch_I_SB[[#This Row],[Prior Approved: Total salary expense $]]+Sch_I_SB[[#This Row],[Prior Approved: Benefits $]]</f>
        <v>0</v>
      </c>
      <c r="AA25" s="748">
        <f>IFERROR(Sch_I_SB[[#This Row],[Proposed: Direct FTE]]-Sch_I_SB[[#This Row],[Prior Approved: Direct FTE]],0)</f>
        <v>0</v>
      </c>
      <c r="AB25" s="744">
        <f>IFERROR(Sch_I_SB[[#This Row],[Proposed: Admin FTE]]-Sch_I_SB[[#This Row],[Prior Approved: Admin FTE]],0)</f>
        <v>0</v>
      </c>
      <c r="AC25" s="747">
        <f>IFERROR(Sch_I_SB[[#This Row],[Proposed: Total S&amp;B $]]-Sch_I_SB[[#This Row],[Prior Approved: Total S&amp;B $]],0)</f>
        <v>0</v>
      </c>
      <c r="AE25" s="749">
        <f>+Sch_I_SB[[#This Row],[Proposed: Direct FTE]]*(Sch_I_SB[[#This Row],[Proposed: Number of months]]/12)</f>
        <v>0</v>
      </c>
      <c r="AF25" s="750">
        <f>+Sch_I_SB[[#This Row],[Proposed: Admin FTE]]*(Sch_I_SB[[#This Row],[Proposed: Number of months]]/12)</f>
        <v>0</v>
      </c>
      <c r="AG25" s="749">
        <f>+Sch_I_SB[[#This Row],[Prior Approved: Direct FTE]]*(Sch_I_SB[[#This Row],[Prior Approved: Number of months]]/12)</f>
        <v>0</v>
      </c>
      <c r="AH25" s="751">
        <f>+Sch_I_SB[[#This Row],[Prior Approved: Admin FTE]]*(Sch_I_SB[[#This Row],[Prior Approved: Number of months]]/12)</f>
        <v>0</v>
      </c>
      <c r="AI25" s="752">
        <f t="shared" si="0"/>
        <v>0</v>
      </c>
      <c r="AJ25" s="751">
        <f t="shared" si="0"/>
        <v>0</v>
      </c>
    </row>
    <row r="26" spans="1:36">
      <c r="A26" s="723">
        <v>23</v>
      </c>
      <c r="B26" s="723">
        <f>+'Budget Summ Amt'!$L$6</f>
        <v>0</v>
      </c>
      <c r="C26" s="779">
        <f>+'Budget Summ Amt'!$D$6</f>
        <v>0</v>
      </c>
      <c r="D26" s="741"/>
      <c r="E26" s="725"/>
      <c r="F26" s="725"/>
      <c r="G26" s="726"/>
      <c r="H26" s="727"/>
      <c r="I26" s="728"/>
      <c r="J26" s="813"/>
      <c r="K26" s="742"/>
      <c r="L26" s="743"/>
      <c r="M26" s="743"/>
      <c r="N26" s="743"/>
      <c r="O26" s="744">
        <f>IFERROR((Sch_I_SB[[#This Row],[Proposed: Direct FTE]]+Sch_I_SB[[#This Row],[Proposed: Admin FTE]])*Sch_I_SB[[#This Row],[Proposed: Annual FTE salary $]]*(Sch_I_SB[[#This Row],[Proposed: Number of months]]/12),0)</f>
        <v>0</v>
      </c>
      <c r="P26" s="745"/>
      <c r="Q26" s="746">
        <f>Sch_I_SB[[#This Row],[Proposed: Benefits Rate %]]*Sch_I_SB[[#This Row],[Proposed: Total salary expense $]]</f>
        <v>0</v>
      </c>
      <c r="R26" s="747">
        <f>Sch_I_SB[[#This Row],[Proposed: Total salary expense $]]+Sch_I_SB[[#This Row],[Proposed: Benefits $]]</f>
        <v>0</v>
      </c>
      <c r="S26" s="742"/>
      <c r="T26" s="743"/>
      <c r="U26" s="743"/>
      <c r="V26" s="743"/>
      <c r="W26" s="744">
        <f>IFERROR((Sch_I_SB[[#This Row],[Prior Approved: Direct FTE]]+Sch_I_SB[[#This Row],[Prior Approved: Admin FTE]])*Sch_I_SB[[#This Row],[Prior Approved: Annual FTE salary $]]*(Sch_I_SB[[#This Row],[Prior Approved: Number of months]]/12),0)</f>
        <v>0</v>
      </c>
      <c r="X26" s="745"/>
      <c r="Y26" s="746">
        <f>Sch_I_SB[[#This Row],[Prior Approved: Total salary expense $]]*Sch_I_SB[[#This Row],[Prior Approved: Benefits Rate %]]</f>
        <v>0</v>
      </c>
      <c r="Z26" s="747">
        <f>+Sch_I_SB[[#This Row],[Prior Approved: Total salary expense $]]+Sch_I_SB[[#This Row],[Prior Approved: Benefits $]]</f>
        <v>0</v>
      </c>
      <c r="AA26" s="748">
        <f>IFERROR(Sch_I_SB[[#This Row],[Proposed: Direct FTE]]-Sch_I_SB[[#This Row],[Prior Approved: Direct FTE]],0)</f>
        <v>0</v>
      </c>
      <c r="AB26" s="744">
        <f>IFERROR(Sch_I_SB[[#This Row],[Proposed: Admin FTE]]-Sch_I_SB[[#This Row],[Prior Approved: Admin FTE]],0)</f>
        <v>0</v>
      </c>
      <c r="AC26" s="747">
        <f>IFERROR(Sch_I_SB[[#This Row],[Proposed: Total S&amp;B $]]-Sch_I_SB[[#This Row],[Prior Approved: Total S&amp;B $]],0)</f>
        <v>0</v>
      </c>
      <c r="AE26" s="749">
        <f>+Sch_I_SB[[#This Row],[Proposed: Direct FTE]]*(Sch_I_SB[[#This Row],[Proposed: Number of months]]/12)</f>
        <v>0</v>
      </c>
      <c r="AF26" s="750">
        <f>+Sch_I_SB[[#This Row],[Proposed: Admin FTE]]*(Sch_I_SB[[#This Row],[Proposed: Number of months]]/12)</f>
        <v>0</v>
      </c>
      <c r="AG26" s="749">
        <f>+Sch_I_SB[[#This Row],[Prior Approved: Direct FTE]]*(Sch_I_SB[[#This Row],[Prior Approved: Number of months]]/12)</f>
        <v>0</v>
      </c>
      <c r="AH26" s="751">
        <f>+Sch_I_SB[[#This Row],[Prior Approved: Admin FTE]]*(Sch_I_SB[[#This Row],[Prior Approved: Number of months]]/12)</f>
        <v>0</v>
      </c>
      <c r="AI26" s="752">
        <f t="shared" si="0"/>
        <v>0</v>
      </c>
      <c r="AJ26" s="751">
        <f t="shared" si="0"/>
        <v>0</v>
      </c>
    </row>
    <row r="27" spans="1:36">
      <c r="A27" s="723">
        <v>24</v>
      </c>
      <c r="B27" s="723">
        <f>+'Budget Summ Amt'!$L$6</f>
        <v>0</v>
      </c>
      <c r="C27" s="779">
        <f>+'Budget Summ Amt'!$D$6</f>
        <v>0</v>
      </c>
      <c r="D27" s="741"/>
      <c r="E27" s="725"/>
      <c r="F27" s="725"/>
      <c r="G27" s="726"/>
      <c r="H27" s="727"/>
      <c r="I27" s="728"/>
      <c r="J27" s="813"/>
      <c r="K27" s="742"/>
      <c r="L27" s="743"/>
      <c r="M27" s="743"/>
      <c r="N27" s="743"/>
      <c r="O27" s="744">
        <f>IFERROR((Sch_I_SB[[#This Row],[Proposed: Direct FTE]]+Sch_I_SB[[#This Row],[Proposed: Admin FTE]])*Sch_I_SB[[#This Row],[Proposed: Annual FTE salary $]]*(Sch_I_SB[[#This Row],[Proposed: Number of months]]/12),0)</f>
        <v>0</v>
      </c>
      <c r="P27" s="745"/>
      <c r="Q27" s="746">
        <f>Sch_I_SB[[#This Row],[Proposed: Benefits Rate %]]*Sch_I_SB[[#This Row],[Proposed: Total salary expense $]]</f>
        <v>0</v>
      </c>
      <c r="R27" s="747">
        <f>Sch_I_SB[[#This Row],[Proposed: Total salary expense $]]+Sch_I_SB[[#This Row],[Proposed: Benefits $]]</f>
        <v>0</v>
      </c>
      <c r="S27" s="742"/>
      <c r="T27" s="743"/>
      <c r="U27" s="743"/>
      <c r="V27" s="743"/>
      <c r="W27" s="744">
        <f>IFERROR((Sch_I_SB[[#This Row],[Prior Approved: Direct FTE]]+Sch_I_SB[[#This Row],[Prior Approved: Admin FTE]])*Sch_I_SB[[#This Row],[Prior Approved: Annual FTE salary $]]*(Sch_I_SB[[#This Row],[Prior Approved: Number of months]]/12),0)</f>
        <v>0</v>
      </c>
      <c r="X27" s="745"/>
      <c r="Y27" s="746">
        <f>Sch_I_SB[[#This Row],[Prior Approved: Total salary expense $]]*Sch_I_SB[[#This Row],[Prior Approved: Benefits Rate %]]</f>
        <v>0</v>
      </c>
      <c r="Z27" s="747">
        <f>+Sch_I_SB[[#This Row],[Prior Approved: Total salary expense $]]+Sch_I_SB[[#This Row],[Prior Approved: Benefits $]]</f>
        <v>0</v>
      </c>
      <c r="AA27" s="748">
        <f>IFERROR(Sch_I_SB[[#This Row],[Proposed: Direct FTE]]-Sch_I_SB[[#This Row],[Prior Approved: Direct FTE]],0)</f>
        <v>0</v>
      </c>
      <c r="AB27" s="744">
        <f>IFERROR(Sch_I_SB[[#This Row],[Proposed: Admin FTE]]-Sch_I_SB[[#This Row],[Prior Approved: Admin FTE]],0)</f>
        <v>0</v>
      </c>
      <c r="AC27" s="747">
        <f>IFERROR(Sch_I_SB[[#This Row],[Proposed: Total S&amp;B $]]-Sch_I_SB[[#This Row],[Prior Approved: Total S&amp;B $]],0)</f>
        <v>0</v>
      </c>
      <c r="AE27" s="749">
        <f>+Sch_I_SB[[#This Row],[Proposed: Direct FTE]]*(Sch_I_SB[[#This Row],[Proposed: Number of months]]/12)</f>
        <v>0</v>
      </c>
      <c r="AF27" s="750">
        <f>+Sch_I_SB[[#This Row],[Proposed: Admin FTE]]*(Sch_I_SB[[#This Row],[Proposed: Number of months]]/12)</f>
        <v>0</v>
      </c>
      <c r="AG27" s="749">
        <f>+Sch_I_SB[[#This Row],[Prior Approved: Direct FTE]]*(Sch_I_SB[[#This Row],[Prior Approved: Number of months]]/12)</f>
        <v>0</v>
      </c>
      <c r="AH27" s="751">
        <f>+Sch_I_SB[[#This Row],[Prior Approved: Admin FTE]]*(Sch_I_SB[[#This Row],[Prior Approved: Number of months]]/12)</f>
        <v>0</v>
      </c>
      <c r="AI27" s="752">
        <f t="shared" si="0"/>
        <v>0</v>
      </c>
      <c r="AJ27" s="751">
        <f t="shared" si="0"/>
        <v>0</v>
      </c>
    </row>
    <row r="28" spans="1:36">
      <c r="A28" s="723">
        <v>25</v>
      </c>
      <c r="B28" s="723">
        <f>+'Budget Summ Amt'!$L$6</f>
        <v>0</v>
      </c>
      <c r="C28" s="779">
        <f>+'Budget Summ Amt'!$D$6</f>
        <v>0</v>
      </c>
      <c r="D28" s="741"/>
      <c r="E28" s="725"/>
      <c r="F28" s="725"/>
      <c r="G28" s="726"/>
      <c r="H28" s="727"/>
      <c r="I28" s="728"/>
      <c r="J28" s="813"/>
      <c r="K28" s="742"/>
      <c r="L28" s="743"/>
      <c r="M28" s="743"/>
      <c r="N28" s="743"/>
      <c r="O28" s="744">
        <f>IFERROR((Sch_I_SB[[#This Row],[Proposed: Direct FTE]]+Sch_I_SB[[#This Row],[Proposed: Admin FTE]])*Sch_I_SB[[#This Row],[Proposed: Annual FTE salary $]]*(Sch_I_SB[[#This Row],[Proposed: Number of months]]/12),0)</f>
        <v>0</v>
      </c>
      <c r="P28" s="745"/>
      <c r="Q28" s="746">
        <f>Sch_I_SB[[#This Row],[Proposed: Benefits Rate %]]*Sch_I_SB[[#This Row],[Proposed: Total salary expense $]]</f>
        <v>0</v>
      </c>
      <c r="R28" s="747">
        <f>Sch_I_SB[[#This Row],[Proposed: Total salary expense $]]+Sch_I_SB[[#This Row],[Proposed: Benefits $]]</f>
        <v>0</v>
      </c>
      <c r="S28" s="742"/>
      <c r="T28" s="743"/>
      <c r="U28" s="743"/>
      <c r="V28" s="743"/>
      <c r="W28" s="744">
        <f>IFERROR((Sch_I_SB[[#This Row],[Prior Approved: Direct FTE]]+Sch_I_SB[[#This Row],[Prior Approved: Admin FTE]])*Sch_I_SB[[#This Row],[Prior Approved: Annual FTE salary $]]*(Sch_I_SB[[#This Row],[Prior Approved: Number of months]]/12),0)</f>
        <v>0</v>
      </c>
      <c r="X28" s="745"/>
      <c r="Y28" s="746">
        <f>Sch_I_SB[[#This Row],[Prior Approved: Total salary expense $]]*Sch_I_SB[[#This Row],[Prior Approved: Benefits Rate %]]</f>
        <v>0</v>
      </c>
      <c r="Z28" s="747">
        <f>+Sch_I_SB[[#This Row],[Prior Approved: Total salary expense $]]+Sch_I_SB[[#This Row],[Prior Approved: Benefits $]]</f>
        <v>0</v>
      </c>
      <c r="AA28" s="748">
        <f>IFERROR(Sch_I_SB[[#This Row],[Proposed: Direct FTE]]-Sch_I_SB[[#This Row],[Prior Approved: Direct FTE]],0)</f>
        <v>0</v>
      </c>
      <c r="AB28" s="744">
        <f>IFERROR(Sch_I_SB[[#This Row],[Proposed: Admin FTE]]-Sch_I_SB[[#This Row],[Prior Approved: Admin FTE]],0)</f>
        <v>0</v>
      </c>
      <c r="AC28" s="747">
        <f>IFERROR(Sch_I_SB[[#This Row],[Proposed: Total S&amp;B $]]-Sch_I_SB[[#This Row],[Prior Approved: Total S&amp;B $]],0)</f>
        <v>0</v>
      </c>
      <c r="AE28" s="749">
        <f>+Sch_I_SB[[#This Row],[Proposed: Direct FTE]]*(Sch_I_SB[[#This Row],[Proposed: Number of months]]/12)</f>
        <v>0</v>
      </c>
      <c r="AF28" s="750">
        <f>+Sch_I_SB[[#This Row],[Proposed: Admin FTE]]*(Sch_I_SB[[#This Row],[Proposed: Number of months]]/12)</f>
        <v>0</v>
      </c>
      <c r="AG28" s="749">
        <f>+Sch_I_SB[[#This Row],[Prior Approved: Direct FTE]]*(Sch_I_SB[[#This Row],[Prior Approved: Number of months]]/12)</f>
        <v>0</v>
      </c>
      <c r="AH28" s="751">
        <f>+Sch_I_SB[[#This Row],[Prior Approved: Admin FTE]]*(Sch_I_SB[[#This Row],[Prior Approved: Number of months]]/12)</f>
        <v>0</v>
      </c>
      <c r="AI28" s="752">
        <f t="shared" si="0"/>
        <v>0</v>
      </c>
      <c r="AJ28" s="751">
        <f t="shared" si="0"/>
        <v>0</v>
      </c>
    </row>
    <row r="29" spans="1:36">
      <c r="A29" s="723">
        <v>26</v>
      </c>
      <c r="B29" s="723">
        <f>+'Budget Summ Amt'!$L$6</f>
        <v>0</v>
      </c>
      <c r="C29" s="779">
        <f>+'Budget Summ Amt'!$D$6</f>
        <v>0</v>
      </c>
      <c r="D29" s="741"/>
      <c r="E29" s="725"/>
      <c r="F29" s="725"/>
      <c r="G29" s="726"/>
      <c r="H29" s="727"/>
      <c r="I29" s="728"/>
      <c r="J29" s="813"/>
      <c r="K29" s="742"/>
      <c r="L29" s="743"/>
      <c r="M29" s="743"/>
      <c r="N29" s="743"/>
      <c r="O29" s="744">
        <f>IFERROR((Sch_I_SB[[#This Row],[Proposed: Direct FTE]]+Sch_I_SB[[#This Row],[Proposed: Admin FTE]])*Sch_I_SB[[#This Row],[Proposed: Annual FTE salary $]]*(Sch_I_SB[[#This Row],[Proposed: Number of months]]/12),0)</f>
        <v>0</v>
      </c>
      <c r="P29" s="745"/>
      <c r="Q29" s="746">
        <f>Sch_I_SB[[#This Row],[Proposed: Benefits Rate %]]*Sch_I_SB[[#This Row],[Proposed: Total salary expense $]]</f>
        <v>0</v>
      </c>
      <c r="R29" s="747">
        <f>Sch_I_SB[[#This Row],[Proposed: Total salary expense $]]+Sch_I_SB[[#This Row],[Proposed: Benefits $]]</f>
        <v>0</v>
      </c>
      <c r="S29" s="742"/>
      <c r="T29" s="743"/>
      <c r="U29" s="743"/>
      <c r="V29" s="743"/>
      <c r="W29" s="744">
        <f>IFERROR((Sch_I_SB[[#This Row],[Prior Approved: Direct FTE]]+Sch_I_SB[[#This Row],[Prior Approved: Admin FTE]])*Sch_I_SB[[#This Row],[Prior Approved: Annual FTE salary $]]*(Sch_I_SB[[#This Row],[Prior Approved: Number of months]]/12),0)</f>
        <v>0</v>
      </c>
      <c r="X29" s="745"/>
      <c r="Y29" s="746">
        <f>Sch_I_SB[[#This Row],[Prior Approved: Total salary expense $]]*Sch_I_SB[[#This Row],[Prior Approved: Benefits Rate %]]</f>
        <v>0</v>
      </c>
      <c r="Z29" s="747">
        <f>+Sch_I_SB[[#This Row],[Prior Approved: Total salary expense $]]+Sch_I_SB[[#This Row],[Prior Approved: Benefits $]]</f>
        <v>0</v>
      </c>
      <c r="AA29" s="748">
        <f>IFERROR(Sch_I_SB[[#This Row],[Proposed: Direct FTE]]-Sch_I_SB[[#This Row],[Prior Approved: Direct FTE]],0)</f>
        <v>0</v>
      </c>
      <c r="AB29" s="744">
        <f>IFERROR(Sch_I_SB[[#This Row],[Proposed: Admin FTE]]-Sch_I_SB[[#This Row],[Prior Approved: Admin FTE]],0)</f>
        <v>0</v>
      </c>
      <c r="AC29" s="747">
        <f>IFERROR(Sch_I_SB[[#This Row],[Proposed: Total S&amp;B $]]-Sch_I_SB[[#This Row],[Prior Approved: Total S&amp;B $]],0)</f>
        <v>0</v>
      </c>
      <c r="AE29" s="749">
        <f>+Sch_I_SB[[#This Row],[Proposed: Direct FTE]]*(Sch_I_SB[[#This Row],[Proposed: Number of months]]/12)</f>
        <v>0</v>
      </c>
      <c r="AF29" s="750">
        <f>+Sch_I_SB[[#This Row],[Proposed: Admin FTE]]*(Sch_I_SB[[#This Row],[Proposed: Number of months]]/12)</f>
        <v>0</v>
      </c>
      <c r="AG29" s="749">
        <f>+Sch_I_SB[[#This Row],[Prior Approved: Direct FTE]]*(Sch_I_SB[[#This Row],[Prior Approved: Number of months]]/12)</f>
        <v>0</v>
      </c>
      <c r="AH29" s="751">
        <f>+Sch_I_SB[[#This Row],[Prior Approved: Admin FTE]]*(Sch_I_SB[[#This Row],[Prior Approved: Number of months]]/12)</f>
        <v>0</v>
      </c>
      <c r="AI29" s="752">
        <f t="shared" si="0"/>
        <v>0</v>
      </c>
      <c r="AJ29" s="751">
        <f t="shared" si="0"/>
        <v>0</v>
      </c>
    </row>
    <row r="30" spans="1:36">
      <c r="A30" s="723">
        <v>27</v>
      </c>
      <c r="B30" s="723">
        <f>+'Budget Summ Amt'!$L$6</f>
        <v>0</v>
      </c>
      <c r="C30" s="779">
        <f>+'Budget Summ Amt'!$D$6</f>
        <v>0</v>
      </c>
      <c r="D30" s="741"/>
      <c r="E30" s="725"/>
      <c r="F30" s="725"/>
      <c r="G30" s="726"/>
      <c r="H30" s="727"/>
      <c r="I30" s="728"/>
      <c r="J30" s="813"/>
      <c r="K30" s="742"/>
      <c r="L30" s="743"/>
      <c r="M30" s="743"/>
      <c r="N30" s="743"/>
      <c r="O30" s="744">
        <f>IFERROR((Sch_I_SB[[#This Row],[Proposed: Direct FTE]]+Sch_I_SB[[#This Row],[Proposed: Admin FTE]])*Sch_I_SB[[#This Row],[Proposed: Annual FTE salary $]]*(Sch_I_SB[[#This Row],[Proposed: Number of months]]/12),0)</f>
        <v>0</v>
      </c>
      <c r="P30" s="745"/>
      <c r="Q30" s="746">
        <f>Sch_I_SB[[#This Row],[Proposed: Benefits Rate %]]*Sch_I_SB[[#This Row],[Proposed: Total salary expense $]]</f>
        <v>0</v>
      </c>
      <c r="R30" s="747">
        <f>Sch_I_SB[[#This Row],[Proposed: Total salary expense $]]+Sch_I_SB[[#This Row],[Proposed: Benefits $]]</f>
        <v>0</v>
      </c>
      <c r="S30" s="742"/>
      <c r="T30" s="743"/>
      <c r="U30" s="743"/>
      <c r="V30" s="743"/>
      <c r="W30" s="744">
        <f>IFERROR((Sch_I_SB[[#This Row],[Prior Approved: Direct FTE]]+Sch_I_SB[[#This Row],[Prior Approved: Admin FTE]])*Sch_I_SB[[#This Row],[Prior Approved: Annual FTE salary $]]*(Sch_I_SB[[#This Row],[Prior Approved: Number of months]]/12),0)</f>
        <v>0</v>
      </c>
      <c r="X30" s="745"/>
      <c r="Y30" s="746">
        <f>Sch_I_SB[[#This Row],[Prior Approved: Total salary expense $]]*Sch_I_SB[[#This Row],[Prior Approved: Benefits Rate %]]</f>
        <v>0</v>
      </c>
      <c r="Z30" s="747">
        <f>+Sch_I_SB[[#This Row],[Prior Approved: Total salary expense $]]+Sch_I_SB[[#This Row],[Prior Approved: Benefits $]]</f>
        <v>0</v>
      </c>
      <c r="AA30" s="748">
        <f>IFERROR(Sch_I_SB[[#This Row],[Proposed: Direct FTE]]-Sch_I_SB[[#This Row],[Prior Approved: Direct FTE]],0)</f>
        <v>0</v>
      </c>
      <c r="AB30" s="744">
        <f>IFERROR(Sch_I_SB[[#This Row],[Proposed: Admin FTE]]-Sch_I_SB[[#This Row],[Prior Approved: Admin FTE]],0)</f>
        <v>0</v>
      </c>
      <c r="AC30" s="747">
        <f>IFERROR(Sch_I_SB[[#This Row],[Proposed: Total S&amp;B $]]-Sch_I_SB[[#This Row],[Prior Approved: Total S&amp;B $]],0)</f>
        <v>0</v>
      </c>
      <c r="AE30" s="749">
        <f>+Sch_I_SB[[#This Row],[Proposed: Direct FTE]]*(Sch_I_SB[[#This Row],[Proposed: Number of months]]/12)</f>
        <v>0</v>
      </c>
      <c r="AF30" s="750">
        <f>+Sch_I_SB[[#This Row],[Proposed: Admin FTE]]*(Sch_I_SB[[#This Row],[Proposed: Number of months]]/12)</f>
        <v>0</v>
      </c>
      <c r="AG30" s="749">
        <f>+Sch_I_SB[[#This Row],[Prior Approved: Direct FTE]]*(Sch_I_SB[[#This Row],[Prior Approved: Number of months]]/12)</f>
        <v>0</v>
      </c>
      <c r="AH30" s="751">
        <f>+Sch_I_SB[[#This Row],[Prior Approved: Admin FTE]]*(Sch_I_SB[[#This Row],[Prior Approved: Number of months]]/12)</f>
        <v>0</v>
      </c>
      <c r="AI30" s="752">
        <f t="shared" si="0"/>
        <v>0</v>
      </c>
      <c r="AJ30" s="751">
        <f t="shared" si="0"/>
        <v>0</v>
      </c>
    </row>
    <row r="31" spans="1:36">
      <c r="A31" s="723">
        <v>28</v>
      </c>
      <c r="B31" s="723">
        <f>+'Budget Summ Amt'!$L$6</f>
        <v>0</v>
      </c>
      <c r="C31" s="779">
        <f>+'Budget Summ Amt'!$D$6</f>
        <v>0</v>
      </c>
      <c r="D31" s="741"/>
      <c r="E31" s="725"/>
      <c r="F31" s="725"/>
      <c r="G31" s="726"/>
      <c r="H31" s="727"/>
      <c r="I31" s="728"/>
      <c r="J31" s="813"/>
      <c r="K31" s="742"/>
      <c r="L31" s="743"/>
      <c r="M31" s="743"/>
      <c r="N31" s="743"/>
      <c r="O31" s="744">
        <f>IFERROR((Sch_I_SB[[#This Row],[Proposed: Direct FTE]]+Sch_I_SB[[#This Row],[Proposed: Admin FTE]])*Sch_I_SB[[#This Row],[Proposed: Annual FTE salary $]]*(Sch_I_SB[[#This Row],[Proposed: Number of months]]/12),0)</f>
        <v>0</v>
      </c>
      <c r="P31" s="745"/>
      <c r="Q31" s="746">
        <f>Sch_I_SB[[#This Row],[Proposed: Benefits Rate %]]*Sch_I_SB[[#This Row],[Proposed: Total salary expense $]]</f>
        <v>0</v>
      </c>
      <c r="R31" s="747">
        <f>Sch_I_SB[[#This Row],[Proposed: Total salary expense $]]+Sch_I_SB[[#This Row],[Proposed: Benefits $]]</f>
        <v>0</v>
      </c>
      <c r="S31" s="742"/>
      <c r="T31" s="743"/>
      <c r="U31" s="743"/>
      <c r="V31" s="743"/>
      <c r="W31" s="744">
        <f>IFERROR((Sch_I_SB[[#This Row],[Prior Approved: Direct FTE]]+Sch_I_SB[[#This Row],[Prior Approved: Admin FTE]])*Sch_I_SB[[#This Row],[Prior Approved: Annual FTE salary $]]*(Sch_I_SB[[#This Row],[Prior Approved: Number of months]]/12),0)</f>
        <v>0</v>
      </c>
      <c r="X31" s="745"/>
      <c r="Y31" s="746">
        <f>Sch_I_SB[[#This Row],[Prior Approved: Total salary expense $]]*Sch_I_SB[[#This Row],[Prior Approved: Benefits Rate %]]</f>
        <v>0</v>
      </c>
      <c r="Z31" s="747">
        <f>+Sch_I_SB[[#This Row],[Prior Approved: Total salary expense $]]+Sch_I_SB[[#This Row],[Prior Approved: Benefits $]]</f>
        <v>0</v>
      </c>
      <c r="AA31" s="748">
        <f>IFERROR(Sch_I_SB[[#This Row],[Proposed: Direct FTE]]-Sch_I_SB[[#This Row],[Prior Approved: Direct FTE]],0)</f>
        <v>0</v>
      </c>
      <c r="AB31" s="744">
        <f>IFERROR(Sch_I_SB[[#This Row],[Proposed: Admin FTE]]-Sch_I_SB[[#This Row],[Prior Approved: Admin FTE]],0)</f>
        <v>0</v>
      </c>
      <c r="AC31" s="747">
        <f>IFERROR(Sch_I_SB[[#This Row],[Proposed: Total S&amp;B $]]-Sch_I_SB[[#This Row],[Prior Approved: Total S&amp;B $]],0)</f>
        <v>0</v>
      </c>
      <c r="AE31" s="749">
        <f>+Sch_I_SB[[#This Row],[Proposed: Direct FTE]]*(Sch_I_SB[[#This Row],[Proposed: Number of months]]/12)</f>
        <v>0</v>
      </c>
      <c r="AF31" s="750">
        <f>+Sch_I_SB[[#This Row],[Proposed: Admin FTE]]*(Sch_I_SB[[#This Row],[Proposed: Number of months]]/12)</f>
        <v>0</v>
      </c>
      <c r="AG31" s="749">
        <f>+Sch_I_SB[[#This Row],[Prior Approved: Direct FTE]]*(Sch_I_SB[[#This Row],[Prior Approved: Number of months]]/12)</f>
        <v>0</v>
      </c>
      <c r="AH31" s="751">
        <f>+Sch_I_SB[[#This Row],[Prior Approved: Admin FTE]]*(Sch_I_SB[[#This Row],[Prior Approved: Number of months]]/12)</f>
        <v>0</v>
      </c>
      <c r="AI31" s="752">
        <f t="shared" si="0"/>
        <v>0</v>
      </c>
      <c r="AJ31" s="751">
        <f t="shared" si="0"/>
        <v>0</v>
      </c>
    </row>
    <row r="32" spans="1:36">
      <c r="A32" s="723">
        <v>29</v>
      </c>
      <c r="B32" s="723">
        <f>+'Budget Summ Amt'!$L$6</f>
        <v>0</v>
      </c>
      <c r="C32" s="779">
        <f>+'Budget Summ Amt'!$D$6</f>
        <v>0</v>
      </c>
      <c r="D32" s="741"/>
      <c r="E32" s="725"/>
      <c r="F32" s="725"/>
      <c r="G32" s="726"/>
      <c r="H32" s="727"/>
      <c r="I32" s="728"/>
      <c r="J32" s="813"/>
      <c r="K32" s="742"/>
      <c r="L32" s="743"/>
      <c r="M32" s="743"/>
      <c r="N32" s="743"/>
      <c r="O32" s="744">
        <f>IFERROR((Sch_I_SB[[#This Row],[Proposed: Direct FTE]]+Sch_I_SB[[#This Row],[Proposed: Admin FTE]])*Sch_I_SB[[#This Row],[Proposed: Annual FTE salary $]]*(Sch_I_SB[[#This Row],[Proposed: Number of months]]/12),0)</f>
        <v>0</v>
      </c>
      <c r="P32" s="745"/>
      <c r="Q32" s="746">
        <f>Sch_I_SB[[#This Row],[Proposed: Benefits Rate %]]*Sch_I_SB[[#This Row],[Proposed: Total salary expense $]]</f>
        <v>0</v>
      </c>
      <c r="R32" s="747">
        <f>Sch_I_SB[[#This Row],[Proposed: Total salary expense $]]+Sch_I_SB[[#This Row],[Proposed: Benefits $]]</f>
        <v>0</v>
      </c>
      <c r="S32" s="742"/>
      <c r="T32" s="743"/>
      <c r="U32" s="743"/>
      <c r="V32" s="743"/>
      <c r="W32" s="744">
        <f>IFERROR((Sch_I_SB[[#This Row],[Prior Approved: Direct FTE]]+Sch_I_SB[[#This Row],[Prior Approved: Admin FTE]])*Sch_I_SB[[#This Row],[Prior Approved: Annual FTE salary $]]*(Sch_I_SB[[#This Row],[Prior Approved: Number of months]]/12),0)</f>
        <v>0</v>
      </c>
      <c r="X32" s="745"/>
      <c r="Y32" s="746">
        <f>Sch_I_SB[[#This Row],[Prior Approved: Total salary expense $]]*Sch_I_SB[[#This Row],[Prior Approved: Benefits Rate %]]</f>
        <v>0</v>
      </c>
      <c r="Z32" s="747">
        <f>+Sch_I_SB[[#This Row],[Prior Approved: Total salary expense $]]+Sch_I_SB[[#This Row],[Prior Approved: Benefits $]]</f>
        <v>0</v>
      </c>
      <c r="AA32" s="748">
        <f>IFERROR(Sch_I_SB[[#This Row],[Proposed: Direct FTE]]-Sch_I_SB[[#This Row],[Prior Approved: Direct FTE]],0)</f>
        <v>0</v>
      </c>
      <c r="AB32" s="744">
        <f>IFERROR(Sch_I_SB[[#This Row],[Proposed: Admin FTE]]-Sch_I_SB[[#This Row],[Prior Approved: Admin FTE]],0)</f>
        <v>0</v>
      </c>
      <c r="AC32" s="747">
        <f>IFERROR(Sch_I_SB[[#This Row],[Proposed: Total S&amp;B $]]-Sch_I_SB[[#This Row],[Prior Approved: Total S&amp;B $]],0)</f>
        <v>0</v>
      </c>
      <c r="AE32" s="749">
        <f>+Sch_I_SB[[#This Row],[Proposed: Direct FTE]]*(Sch_I_SB[[#This Row],[Proposed: Number of months]]/12)</f>
        <v>0</v>
      </c>
      <c r="AF32" s="750">
        <f>+Sch_I_SB[[#This Row],[Proposed: Admin FTE]]*(Sch_I_SB[[#This Row],[Proposed: Number of months]]/12)</f>
        <v>0</v>
      </c>
      <c r="AG32" s="749">
        <f>+Sch_I_SB[[#This Row],[Prior Approved: Direct FTE]]*(Sch_I_SB[[#This Row],[Prior Approved: Number of months]]/12)</f>
        <v>0</v>
      </c>
      <c r="AH32" s="751">
        <f>+Sch_I_SB[[#This Row],[Prior Approved: Admin FTE]]*(Sch_I_SB[[#This Row],[Prior Approved: Number of months]]/12)</f>
        <v>0</v>
      </c>
      <c r="AI32" s="752">
        <f t="shared" si="0"/>
        <v>0</v>
      </c>
      <c r="AJ32" s="751">
        <f t="shared" si="0"/>
        <v>0</v>
      </c>
    </row>
    <row r="33" spans="1:36">
      <c r="A33" s="723">
        <v>30</v>
      </c>
      <c r="B33" s="723">
        <f>+'Budget Summ Amt'!$L$6</f>
        <v>0</v>
      </c>
      <c r="C33" s="779">
        <f>+'Budget Summ Amt'!$D$6</f>
        <v>0</v>
      </c>
      <c r="D33" s="741"/>
      <c r="E33" s="725"/>
      <c r="F33" s="725"/>
      <c r="G33" s="726"/>
      <c r="H33" s="727"/>
      <c r="I33" s="728"/>
      <c r="J33" s="813"/>
      <c r="K33" s="742"/>
      <c r="L33" s="743"/>
      <c r="M33" s="743"/>
      <c r="N33" s="743"/>
      <c r="O33" s="744">
        <f>IFERROR((Sch_I_SB[[#This Row],[Proposed: Direct FTE]]+Sch_I_SB[[#This Row],[Proposed: Admin FTE]])*Sch_I_SB[[#This Row],[Proposed: Annual FTE salary $]]*(Sch_I_SB[[#This Row],[Proposed: Number of months]]/12),0)</f>
        <v>0</v>
      </c>
      <c r="P33" s="745"/>
      <c r="Q33" s="746">
        <f>Sch_I_SB[[#This Row],[Proposed: Benefits Rate %]]*Sch_I_SB[[#This Row],[Proposed: Total salary expense $]]</f>
        <v>0</v>
      </c>
      <c r="R33" s="747">
        <f>Sch_I_SB[[#This Row],[Proposed: Total salary expense $]]+Sch_I_SB[[#This Row],[Proposed: Benefits $]]</f>
        <v>0</v>
      </c>
      <c r="S33" s="742"/>
      <c r="T33" s="743"/>
      <c r="U33" s="743"/>
      <c r="V33" s="743"/>
      <c r="W33" s="744">
        <f>IFERROR((Sch_I_SB[[#This Row],[Prior Approved: Direct FTE]]+Sch_I_SB[[#This Row],[Prior Approved: Admin FTE]])*Sch_I_SB[[#This Row],[Prior Approved: Annual FTE salary $]]*(Sch_I_SB[[#This Row],[Prior Approved: Number of months]]/12),0)</f>
        <v>0</v>
      </c>
      <c r="X33" s="745"/>
      <c r="Y33" s="746">
        <f>Sch_I_SB[[#This Row],[Prior Approved: Total salary expense $]]*Sch_I_SB[[#This Row],[Prior Approved: Benefits Rate %]]</f>
        <v>0</v>
      </c>
      <c r="Z33" s="747">
        <f>+Sch_I_SB[[#This Row],[Prior Approved: Total salary expense $]]+Sch_I_SB[[#This Row],[Prior Approved: Benefits $]]</f>
        <v>0</v>
      </c>
      <c r="AA33" s="748">
        <f>IFERROR(Sch_I_SB[[#This Row],[Proposed: Direct FTE]]-Sch_I_SB[[#This Row],[Prior Approved: Direct FTE]],0)</f>
        <v>0</v>
      </c>
      <c r="AB33" s="744">
        <f>IFERROR(Sch_I_SB[[#This Row],[Proposed: Admin FTE]]-Sch_I_SB[[#This Row],[Prior Approved: Admin FTE]],0)</f>
        <v>0</v>
      </c>
      <c r="AC33" s="747">
        <f>IFERROR(Sch_I_SB[[#This Row],[Proposed: Total S&amp;B $]]-Sch_I_SB[[#This Row],[Prior Approved: Total S&amp;B $]],0)</f>
        <v>0</v>
      </c>
      <c r="AE33" s="749">
        <f>+Sch_I_SB[[#This Row],[Proposed: Direct FTE]]*(Sch_I_SB[[#This Row],[Proposed: Number of months]]/12)</f>
        <v>0</v>
      </c>
      <c r="AF33" s="750">
        <f>+Sch_I_SB[[#This Row],[Proposed: Admin FTE]]*(Sch_I_SB[[#This Row],[Proposed: Number of months]]/12)</f>
        <v>0</v>
      </c>
      <c r="AG33" s="749">
        <f>+Sch_I_SB[[#This Row],[Prior Approved: Direct FTE]]*(Sch_I_SB[[#This Row],[Prior Approved: Number of months]]/12)</f>
        <v>0</v>
      </c>
      <c r="AH33" s="751">
        <f>+Sch_I_SB[[#This Row],[Prior Approved: Admin FTE]]*(Sch_I_SB[[#This Row],[Prior Approved: Number of months]]/12)</f>
        <v>0</v>
      </c>
      <c r="AI33" s="752">
        <f t="shared" si="0"/>
        <v>0</v>
      </c>
      <c r="AJ33" s="751">
        <f t="shared" si="0"/>
        <v>0</v>
      </c>
    </row>
    <row r="34" spans="1:36">
      <c r="A34" s="723">
        <v>31</v>
      </c>
      <c r="B34" s="723">
        <f>+'Budget Summ Amt'!$L$6</f>
        <v>0</v>
      </c>
      <c r="C34" s="779">
        <f>+'Budget Summ Amt'!$D$6</f>
        <v>0</v>
      </c>
      <c r="D34" s="741"/>
      <c r="E34" s="725"/>
      <c r="F34" s="725"/>
      <c r="G34" s="726"/>
      <c r="H34" s="727"/>
      <c r="I34" s="728"/>
      <c r="J34" s="813"/>
      <c r="K34" s="742"/>
      <c r="L34" s="743"/>
      <c r="M34" s="743"/>
      <c r="N34" s="743"/>
      <c r="O34" s="744">
        <f>IFERROR((Sch_I_SB[[#This Row],[Proposed: Direct FTE]]+Sch_I_SB[[#This Row],[Proposed: Admin FTE]])*Sch_I_SB[[#This Row],[Proposed: Annual FTE salary $]]*(Sch_I_SB[[#This Row],[Proposed: Number of months]]/12),0)</f>
        <v>0</v>
      </c>
      <c r="P34" s="745"/>
      <c r="Q34" s="746">
        <f>Sch_I_SB[[#This Row],[Proposed: Benefits Rate %]]*Sch_I_SB[[#This Row],[Proposed: Total salary expense $]]</f>
        <v>0</v>
      </c>
      <c r="R34" s="747">
        <f>Sch_I_SB[[#This Row],[Proposed: Total salary expense $]]+Sch_I_SB[[#This Row],[Proposed: Benefits $]]</f>
        <v>0</v>
      </c>
      <c r="S34" s="742"/>
      <c r="T34" s="743"/>
      <c r="U34" s="743"/>
      <c r="V34" s="743"/>
      <c r="W34" s="744">
        <f>IFERROR((Sch_I_SB[[#This Row],[Prior Approved: Direct FTE]]+Sch_I_SB[[#This Row],[Prior Approved: Admin FTE]])*Sch_I_SB[[#This Row],[Prior Approved: Annual FTE salary $]]*(Sch_I_SB[[#This Row],[Prior Approved: Number of months]]/12),0)</f>
        <v>0</v>
      </c>
      <c r="X34" s="745"/>
      <c r="Y34" s="746">
        <f>Sch_I_SB[[#This Row],[Prior Approved: Total salary expense $]]*Sch_I_SB[[#This Row],[Prior Approved: Benefits Rate %]]</f>
        <v>0</v>
      </c>
      <c r="Z34" s="747">
        <f>+Sch_I_SB[[#This Row],[Prior Approved: Total salary expense $]]+Sch_I_SB[[#This Row],[Prior Approved: Benefits $]]</f>
        <v>0</v>
      </c>
      <c r="AA34" s="748">
        <f>IFERROR(Sch_I_SB[[#This Row],[Proposed: Direct FTE]]-Sch_I_SB[[#This Row],[Prior Approved: Direct FTE]],0)</f>
        <v>0</v>
      </c>
      <c r="AB34" s="744">
        <f>IFERROR(Sch_I_SB[[#This Row],[Proposed: Admin FTE]]-Sch_I_SB[[#This Row],[Prior Approved: Admin FTE]],0)</f>
        <v>0</v>
      </c>
      <c r="AC34" s="747">
        <f>IFERROR(Sch_I_SB[[#This Row],[Proposed: Total S&amp;B $]]-Sch_I_SB[[#This Row],[Prior Approved: Total S&amp;B $]],0)</f>
        <v>0</v>
      </c>
      <c r="AE34" s="749">
        <f>+Sch_I_SB[[#This Row],[Proposed: Direct FTE]]*(Sch_I_SB[[#This Row],[Proposed: Number of months]]/12)</f>
        <v>0</v>
      </c>
      <c r="AF34" s="750">
        <f>+Sch_I_SB[[#This Row],[Proposed: Admin FTE]]*(Sch_I_SB[[#This Row],[Proposed: Number of months]]/12)</f>
        <v>0</v>
      </c>
      <c r="AG34" s="749">
        <f>+Sch_I_SB[[#This Row],[Prior Approved: Direct FTE]]*(Sch_I_SB[[#This Row],[Prior Approved: Number of months]]/12)</f>
        <v>0</v>
      </c>
      <c r="AH34" s="751">
        <f>+Sch_I_SB[[#This Row],[Prior Approved: Admin FTE]]*(Sch_I_SB[[#This Row],[Prior Approved: Number of months]]/12)</f>
        <v>0</v>
      </c>
      <c r="AI34" s="752">
        <f t="shared" si="0"/>
        <v>0</v>
      </c>
      <c r="AJ34" s="751">
        <f t="shared" si="0"/>
        <v>0</v>
      </c>
    </row>
    <row r="35" spans="1:36">
      <c r="A35" s="723">
        <v>32</v>
      </c>
      <c r="B35" s="723">
        <f>+'Budget Summ Amt'!$L$6</f>
        <v>0</v>
      </c>
      <c r="C35" s="779">
        <f>+'Budget Summ Amt'!$D$6</f>
        <v>0</v>
      </c>
      <c r="D35" s="741"/>
      <c r="E35" s="725"/>
      <c r="F35" s="725"/>
      <c r="G35" s="726"/>
      <c r="H35" s="727"/>
      <c r="I35" s="728"/>
      <c r="J35" s="813"/>
      <c r="K35" s="742"/>
      <c r="L35" s="743"/>
      <c r="M35" s="743"/>
      <c r="N35" s="743"/>
      <c r="O35" s="744">
        <f>IFERROR((Sch_I_SB[[#This Row],[Proposed: Direct FTE]]+Sch_I_SB[[#This Row],[Proposed: Admin FTE]])*Sch_I_SB[[#This Row],[Proposed: Annual FTE salary $]]*(Sch_I_SB[[#This Row],[Proposed: Number of months]]/12),0)</f>
        <v>0</v>
      </c>
      <c r="P35" s="745"/>
      <c r="Q35" s="746">
        <f>Sch_I_SB[[#This Row],[Proposed: Benefits Rate %]]*Sch_I_SB[[#This Row],[Proposed: Total salary expense $]]</f>
        <v>0</v>
      </c>
      <c r="R35" s="747">
        <f>Sch_I_SB[[#This Row],[Proposed: Total salary expense $]]+Sch_I_SB[[#This Row],[Proposed: Benefits $]]</f>
        <v>0</v>
      </c>
      <c r="S35" s="742"/>
      <c r="T35" s="743"/>
      <c r="U35" s="743"/>
      <c r="V35" s="743"/>
      <c r="W35" s="744">
        <f>IFERROR((Sch_I_SB[[#This Row],[Prior Approved: Direct FTE]]+Sch_I_SB[[#This Row],[Prior Approved: Admin FTE]])*Sch_I_SB[[#This Row],[Prior Approved: Annual FTE salary $]]*(Sch_I_SB[[#This Row],[Prior Approved: Number of months]]/12),0)</f>
        <v>0</v>
      </c>
      <c r="X35" s="745"/>
      <c r="Y35" s="746">
        <f>Sch_I_SB[[#This Row],[Prior Approved: Total salary expense $]]*Sch_I_SB[[#This Row],[Prior Approved: Benefits Rate %]]</f>
        <v>0</v>
      </c>
      <c r="Z35" s="747">
        <f>+Sch_I_SB[[#This Row],[Prior Approved: Total salary expense $]]+Sch_I_SB[[#This Row],[Prior Approved: Benefits $]]</f>
        <v>0</v>
      </c>
      <c r="AA35" s="748">
        <f>IFERROR(Sch_I_SB[[#This Row],[Proposed: Direct FTE]]-Sch_I_SB[[#This Row],[Prior Approved: Direct FTE]],0)</f>
        <v>0</v>
      </c>
      <c r="AB35" s="744">
        <f>IFERROR(Sch_I_SB[[#This Row],[Proposed: Admin FTE]]-Sch_I_SB[[#This Row],[Prior Approved: Admin FTE]],0)</f>
        <v>0</v>
      </c>
      <c r="AC35" s="747">
        <f>IFERROR(Sch_I_SB[[#This Row],[Proposed: Total S&amp;B $]]-Sch_I_SB[[#This Row],[Prior Approved: Total S&amp;B $]],0)</f>
        <v>0</v>
      </c>
      <c r="AE35" s="749">
        <f>+Sch_I_SB[[#This Row],[Proposed: Direct FTE]]*(Sch_I_SB[[#This Row],[Proposed: Number of months]]/12)</f>
        <v>0</v>
      </c>
      <c r="AF35" s="750">
        <f>+Sch_I_SB[[#This Row],[Proposed: Admin FTE]]*(Sch_I_SB[[#This Row],[Proposed: Number of months]]/12)</f>
        <v>0</v>
      </c>
      <c r="AG35" s="749">
        <f>+Sch_I_SB[[#This Row],[Prior Approved: Direct FTE]]*(Sch_I_SB[[#This Row],[Prior Approved: Number of months]]/12)</f>
        <v>0</v>
      </c>
      <c r="AH35" s="751">
        <f>+Sch_I_SB[[#This Row],[Prior Approved: Admin FTE]]*(Sch_I_SB[[#This Row],[Prior Approved: Number of months]]/12)</f>
        <v>0</v>
      </c>
      <c r="AI35" s="752">
        <f t="shared" si="0"/>
        <v>0</v>
      </c>
      <c r="AJ35" s="751">
        <f t="shared" si="0"/>
        <v>0</v>
      </c>
    </row>
    <row r="36" spans="1:36">
      <c r="A36" s="723">
        <v>33</v>
      </c>
      <c r="B36" s="723">
        <f>+'Budget Summ Amt'!$L$6</f>
        <v>0</v>
      </c>
      <c r="C36" s="779">
        <f>+'Budget Summ Amt'!$D$6</f>
        <v>0</v>
      </c>
      <c r="D36" s="741"/>
      <c r="E36" s="725"/>
      <c r="F36" s="725"/>
      <c r="G36" s="726"/>
      <c r="H36" s="727"/>
      <c r="I36" s="728"/>
      <c r="J36" s="813"/>
      <c r="K36" s="742"/>
      <c r="L36" s="743"/>
      <c r="M36" s="743"/>
      <c r="N36" s="743"/>
      <c r="O36" s="744">
        <f>IFERROR((Sch_I_SB[[#This Row],[Proposed: Direct FTE]]+Sch_I_SB[[#This Row],[Proposed: Admin FTE]])*Sch_I_SB[[#This Row],[Proposed: Annual FTE salary $]]*(Sch_I_SB[[#This Row],[Proposed: Number of months]]/12),0)</f>
        <v>0</v>
      </c>
      <c r="P36" s="745"/>
      <c r="Q36" s="746">
        <f>Sch_I_SB[[#This Row],[Proposed: Benefits Rate %]]*Sch_I_SB[[#This Row],[Proposed: Total salary expense $]]</f>
        <v>0</v>
      </c>
      <c r="R36" s="747">
        <f>Sch_I_SB[[#This Row],[Proposed: Total salary expense $]]+Sch_I_SB[[#This Row],[Proposed: Benefits $]]</f>
        <v>0</v>
      </c>
      <c r="S36" s="742"/>
      <c r="T36" s="743"/>
      <c r="U36" s="743"/>
      <c r="V36" s="743"/>
      <c r="W36" s="744">
        <f>IFERROR((Sch_I_SB[[#This Row],[Prior Approved: Direct FTE]]+Sch_I_SB[[#This Row],[Prior Approved: Admin FTE]])*Sch_I_SB[[#This Row],[Prior Approved: Annual FTE salary $]]*(Sch_I_SB[[#This Row],[Prior Approved: Number of months]]/12),0)</f>
        <v>0</v>
      </c>
      <c r="X36" s="745"/>
      <c r="Y36" s="746">
        <f>Sch_I_SB[[#This Row],[Prior Approved: Total salary expense $]]*Sch_I_SB[[#This Row],[Prior Approved: Benefits Rate %]]</f>
        <v>0</v>
      </c>
      <c r="Z36" s="747">
        <f>+Sch_I_SB[[#This Row],[Prior Approved: Total salary expense $]]+Sch_I_SB[[#This Row],[Prior Approved: Benefits $]]</f>
        <v>0</v>
      </c>
      <c r="AA36" s="748">
        <f>IFERROR(Sch_I_SB[[#This Row],[Proposed: Direct FTE]]-Sch_I_SB[[#This Row],[Prior Approved: Direct FTE]],0)</f>
        <v>0</v>
      </c>
      <c r="AB36" s="744">
        <f>IFERROR(Sch_I_SB[[#This Row],[Proposed: Admin FTE]]-Sch_I_SB[[#This Row],[Prior Approved: Admin FTE]],0)</f>
        <v>0</v>
      </c>
      <c r="AC36" s="747">
        <f>IFERROR(Sch_I_SB[[#This Row],[Proposed: Total S&amp;B $]]-Sch_I_SB[[#This Row],[Prior Approved: Total S&amp;B $]],0)</f>
        <v>0</v>
      </c>
      <c r="AE36" s="749">
        <f>+Sch_I_SB[[#This Row],[Proposed: Direct FTE]]*(Sch_I_SB[[#This Row],[Proposed: Number of months]]/12)</f>
        <v>0</v>
      </c>
      <c r="AF36" s="750">
        <f>+Sch_I_SB[[#This Row],[Proposed: Admin FTE]]*(Sch_I_SB[[#This Row],[Proposed: Number of months]]/12)</f>
        <v>0</v>
      </c>
      <c r="AG36" s="749">
        <f>+Sch_I_SB[[#This Row],[Prior Approved: Direct FTE]]*(Sch_I_SB[[#This Row],[Prior Approved: Number of months]]/12)</f>
        <v>0</v>
      </c>
      <c r="AH36" s="751">
        <f>+Sch_I_SB[[#This Row],[Prior Approved: Admin FTE]]*(Sch_I_SB[[#This Row],[Prior Approved: Number of months]]/12)</f>
        <v>0</v>
      </c>
      <c r="AI36" s="752">
        <f t="shared" si="0"/>
        <v>0</v>
      </c>
      <c r="AJ36" s="751">
        <f t="shared" si="0"/>
        <v>0</v>
      </c>
    </row>
    <row r="37" spans="1:36">
      <c r="A37" s="723">
        <v>34</v>
      </c>
      <c r="B37" s="723">
        <f>+'Budget Summ Amt'!$L$6</f>
        <v>0</v>
      </c>
      <c r="C37" s="779">
        <f>+'Budget Summ Amt'!$D$6</f>
        <v>0</v>
      </c>
      <c r="D37" s="741"/>
      <c r="E37" s="725"/>
      <c r="F37" s="725"/>
      <c r="G37" s="726"/>
      <c r="H37" s="727"/>
      <c r="I37" s="728"/>
      <c r="J37" s="813"/>
      <c r="K37" s="742"/>
      <c r="L37" s="743"/>
      <c r="M37" s="743"/>
      <c r="N37" s="743"/>
      <c r="O37" s="744">
        <f>IFERROR((Sch_I_SB[[#This Row],[Proposed: Direct FTE]]+Sch_I_SB[[#This Row],[Proposed: Admin FTE]])*Sch_I_SB[[#This Row],[Proposed: Annual FTE salary $]]*(Sch_I_SB[[#This Row],[Proposed: Number of months]]/12),0)</f>
        <v>0</v>
      </c>
      <c r="P37" s="745"/>
      <c r="Q37" s="746">
        <f>Sch_I_SB[[#This Row],[Proposed: Benefits Rate %]]*Sch_I_SB[[#This Row],[Proposed: Total salary expense $]]</f>
        <v>0</v>
      </c>
      <c r="R37" s="747">
        <f>Sch_I_SB[[#This Row],[Proposed: Total salary expense $]]+Sch_I_SB[[#This Row],[Proposed: Benefits $]]</f>
        <v>0</v>
      </c>
      <c r="S37" s="742"/>
      <c r="T37" s="743"/>
      <c r="U37" s="743"/>
      <c r="V37" s="743"/>
      <c r="W37" s="744">
        <f>IFERROR((Sch_I_SB[[#This Row],[Prior Approved: Direct FTE]]+Sch_I_SB[[#This Row],[Prior Approved: Admin FTE]])*Sch_I_SB[[#This Row],[Prior Approved: Annual FTE salary $]]*(Sch_I_SB[[#This Row],[Prior Approved: Number of months]]/12),0)</f>
        <v>0</v>
      </c>
      <c r="X37" s="745"/>
      <c r="Y37" s="746">
        <f>Sch_I_SB[[#This Row],[Prior Approved: Total salary expense $]]*Sch_I_SB[[#This Row],[Prior Approved: Benefits Rate %]]</f>
        <v>0</v>
      </c>
      <c r="Z37" s="747">
        <f>+Sch_I_SB[[#This Row],[Prior Approved: Total salary expense $]]+Sch_I_SB[[#This Row],[Prior Approved: Benefits $]]</f>
        <v>0</v>
      </c>
      <c r="AA37" s="748">
        <f>IFERROR(Sch_I_SB[[#This Row],[Proposed: Direct FTE]]-Sch_I_SB[[#This Row],[Prior Approved: Direct FTE]],0)</f>
        <v>0</v>
      </c>
      <c r="AB37" s="744">
        <f>IFERROR(Sch_I_SB[[#This Row],[Proposed: Admin FTE]]-Sch_I_SB[[#This Row],[Prior Approved: Admin FTE]],0)</f>
        <v>0</v>
      </c>
      <c r="AC37" s="747">
        <f>IFERROR(Sch_I_SB[[#This Row],[Proposed: Total S&amp;B $]]-Sch_I_SB[[#This Row],[Prior Approved: Total S&amp;B $]],0)</f>
        <v>0</v>
      </c>
      <c r="AE37" s="749">
        <f>+Sch_I_SB[[#This Row],[Proposed: Direct FTE]]*(Sch_I_SB[[#This Row],[Proposed: Number of months]]/12)</f>
        <v>0</v>
      </c>
      <c r="AF37" s="750">
        <f>+Sch_I_SB[[#This Row],[Proposed: Admin FTE]]*(Sch_I_SB[[#This Row],[Proposed: Number of months]]/12)</f>
        <v>0</v>
      </c>
      <c r="AG37" s="749">
        <f>+Sch_I_SB[[#This Row],[Prior Approved: Direct FTE]]*(Sch_I_SB[[#This Row],[Prior Approved: Number of months]]/12)</f>
        <v>0</v>
      </c>
      <c r="AH37" s="751">
        <f>+Sch_I_SB[[#This Row],[Prior Approved: Admin FTE]]*(Sch_I_SB[[#This Row],[Prior Approved: Number of months]]/12)</f>
        <v>0</v>
      </c>
      <c r="AI37" s="752">
        <f t="shared" si="0"/>
        <v>0</v>
      </c>
      <c r="AJ37" s="751">
        <f t="shared" si="0"/>
        <v>0</v>
      </c>
    </row>
    <row r="38" spans="1:36">
      <c r="A38" s="723">
        <v>35</v>
      </c>
      <c r="B38" s="723">
        <f>+'Budget Summ Amt'!$L$6</f>
        <v>0</v>
      </c>
      <c r="C38" s="779">
        <f>+'Budget Summ Amt'!$D$6</f>
        <v>0</v>
      </c>
      <c r="D38" s="741"/>
      <c r="E38" s="725"/>
      <c r="F38" s="725"/>
      <c r="G38" s="726"/>
      <c r="H38" s="727"/>
      <c r="I38" s="728"/>
      <c r="J38" s="813"/>
      <c r="K38" s="742"/>
      <c r="L38" s="743"/>
      <c r="M38" s="743"/>
      <c r="N38" s="743"/>
      <c r="O38" s="744">
        <f>IFERROR((Sch_I_SB[[#This Row],[Proposed: Direct FTE]]+Sch_I_SB[[#This Row],[Proposed: Admin FTE]])*Sch_I_SB[[#This Row],[Proposed: Annual FTE salary $]]*(Sch_I_SB[[#This Row],[Proposed: Number of months]]/12),0)</f>
        <v>0</v>
      </c>
      <c r="P38" s="745"/>
      <c r="Q38" s="746">
        <f>Sch_I_SB[[#This Row],[Proposed: Benefits Rate %]]*Sch_I_SB[[#This Row],[Proposed: Total salary expense $]]</f>
        <v>0</v>
      </c>
      <c r="R38" s="747">
        <f>Sch_I_SB[[#This Row],[Proposed: Total salary expense $]]+Sch_I_SB[[#This Row],[Proposed: Benefits $]]</f>
        <v>0</v>
      </c>
      <c r="S38" s="742"/>
      <c r="T38" s="743"/>
      <c r="U38" s="743"/>
      <c r="V38" s="743"/>
      <c r="W38" s="744">
        <f>IFERROR((Sch_I_SB[[#This Row],[Prior Approved: Direct FTE]]+Sch_I_SB[[#This Row],[Prior Approved: Admin FTE]])*Sch_I_SB[[#This Row],[Prior Approved: Annual FTE salary $]]*(Sch_I_SB[[#This Row],[Prior Approved: Number of months]]/12),0)</f>
        <v>0</v>
      </c>
      <c r="X38" s="745"/>
      <c r="Y38" s="746">
        <f>Sch_I_SB[[#This Row],[Prior Approved: Total salary expense $]]*Sch_I_SB[[#This Row],[Prior Approved: Benefits Rate %]]</f>
        <v>0</v>
      </c>
      <c r="Z38" s="747">
        <f>+Sch_I_SB[[#This Row],[Prior Approved: Total salary expense $]]+Sch_I_SB[[#This Row],[Prior Approved: Benefits $]]</f>
        <v>0</v>
      </c>
      <c r="AA38" s="748">
        <f>IFERROR(Sch_I_SB[[#This Row],[Proposed: Direct FTE]]-Sch_I_SB[[#This Row],[Prior Approved: Direct FTE]],0)</f>
        <v>0</v>
      </c>
      <c r="AB38" s="744">
        <f>IFERROR(Sch_I_SB[[#This Row],[Proposed: Admin FTE]]-Sch_I_SB[[#This Row],[Prior Approved: Admin FTE]],0)</f>
        <v>0</v>
      </c>
      <c r="AC38" s="747">
        <f>IFERROR(Sch_I_SB[[#This Row],[Proposed: Total S&amp;B $]]-Sch_I_SB[[#This Row],[Prior Approved: Total S&amp;B $]],0)</f>
        <v>0</v>
      </c>
      <c r="AE38" s="749">
        <f>+Sch_I_SB[[#This Row],[Proposed: Direct FTE]]*(Sch_I_SB[[#This Row],[Proposed: Number of months]]/12)</f>
        <v>0</v>
      </c>
      <c r="AF38" s="750">
        <f>+Sch_I_SB[[#This Row],[Proposed: Admin FTE]]*(Sch_I_SB[[#This Row],[Proposed: Number of months]]/12)</f>
        <v>0</v>
      </c>
      <c r="AG38" s="749">
        <f>+Sch_I_SB[[#This Row],[Prior Approved: Direct FTE]]*(Sch_I_SB[[#This Row],[Prior Approved: Number of months]]/12)</f>
        <v>0</v>
      </c>
      <c r="AH38" s="751">
        <f>+Sch_I_SB[[#This Row],[Prior Approved: Admin FTE]]*(Sch_I_SB[[#This Row],[Prior Approved: Number of months]]/12)</f>
        <v>0</v>
      </c>
      <c r="AI38" s="752">
        <f t="shared" si="0"/>
        <v>0</v>
      </c>
      <c r="AJ38" s="751">
        <f t="shared" si="0"/>
        <v>0</v>
      </c>
    </row>
    <row r="39" spans="1:36">
      <c r="A39" s="723">
        <v>36</v>
      </c>
      <c r="B39" s="723">
        <f>+'Budget Summ Amt'!$L$6</f>
        <v>0</v>
      </c>
      <c r="C39" s="779">
        <f>+'Budget Summ Amt'!$D$6</f>
        <v>0</v>
      </c>
      <c r="D39" s="741"/>
      <c r="E39" s="725"/>
      <c r="F39" s="725"/>
      <c r="G39" s="726"/>
      <c r="H39" s="727"/>
      <c r="I39" s="728"/>
      <c r="J39" s="813"/>
      <c r="K39" s="742"/>
      <c r="L39" s="743"/>
      <c r="M39" s="743"/>
      <c r="N39" s="743"/>
      <c r="O39" s="744">
        <f>IFERROR((Sch_I_SB[[#This Row],[Proposed: Direct FTE]]+Sch_I_SB[[#This Row],[Proposed: Admin FTE]])*Sch_I_SB[[#This Row],[Proposed: Annual FTE salary $]]*(Sch_I_SB[[#This Row],[Proposed: Number of months]]/12),0)</f>
        <v>0</v>
      </c>
      <c r="P39" s="745"/>
      <c r="Q39" s="746">
        <f>Sch_I_SB[[#This Row],[Proposed: Benefits Rate %]]*Sch_I_SB[[#This Row],[Proposed: Total salary expense $]]</f>
        <v>0</v>
      </c>
      <c r="R39" s="747">
        <f>Sch_I_SB[[#This Row],[Proposed: Total salary expense $]]+Sch_I_SB[[#This Row],[Proposed: Benefits $]]</f>
        <v>0</v>
      </c>
      <c r="S39" s="742"/>
      <c r="T39" s="743"/>
      <c r="U39" s="743"/>
      <c r="V39" s="743"/>
      <c r="W39" s="744">
        <f>IFERROR((Sch_I_SB[[#This Row],[Prior Approved: Direct FTE]]+Sch_I_SB[[#This Row],[Prior Approved: Admin FTE]])*Sch_I_SB[[#This Row],[Prior Approved: Annual FTE salary $]]*(Sch_I_SB[[#This Row],[Prior Approved: Number of months]]/12),0)</f>
        <v>0</v>
      </c>
      <c r="X39" s="745"/>
      <c r="Y39" s="746">
        <f>Sch_I_SB[[#This Row],[Prior Approved: Total salary expense $]]*Sch_I_SB[[#This Row],[Prior Approved: Benefits Rate %]]</f>
        <v>0</v>
      </c>
      <c r="Z39" s="747">
        <f>+Sch_I_SB[[#This Row],[Prior Approved: Total salary expense $]]+Sch_I_SB[[#This Row],[Prior Approved: Benefits $]]</f>
        <v>0</v>
      </c>
      <c r="AA39" s="748">
        <f>IFERROR(Sch_I_SB[[#This Row],[Proposed: Direct FTE]]-Sch_I_SB[[#This Row],[Prior Approved: Direct FTE]],0)</f>
        <v>0</v>
      </c>
      <c r="AB39" s="744">
        <f>IFERROR(Sch_I_SB[[#This Row],[Proposed: Admin FTE]]-Sch_I_SB[[#This Row],[Prior Approved: Admin FTE]],0)</f>
        <v>0</v>
      </c>
      <c r="AC39" s="747">
        <f>IFERROR(Sch_I_SB[[#This Row],[Proposed: Total S&amp;B $]]-Sch_I_SB[[#This Row],[Prior Approved: Total S&amp;B $]],0)</f>
        <v>0</v>
      </c>
      <c r="AE39" s="749">
        <f>+Sch_I_SB[[#This Row],[Proposed: Direct FTE]]*(Sch_I_SB[[#This Row],[Proposed: Number of months]]/12)</f>
        <v>0</v>
      </c>
      <c r="AF39" s="750">
        <f>+Sch_I_SB[[#This Row],[Proposed: Admin FTE]]*(Sch_I_SB[[#This Row],[Proposed: Number of months]]/12)</f>
        <v>0</v>
      </c>
      <c r="AG39" s="749">
        <f>+Sch_I_SB[[#This Row],[Prior Approved: Direct FTE]]*(Sch_I_SB[[#This Row],[Prior Approved: Number of months]]/12)</f>
        <v>0</v>
      </c>
      <c r="AH39" s="751">
        <f>+Sch_I_SB[[#This Row],[Prior Approved: Admin FTE]]*(Sch_I_SB[[#This Row],[Prior Approved: Number of months]]/12)</f>
        <v>0</v>
      </c>
      <c r="AI39" s="752">
        <f t="shared" si="0"/>
        <v>0</v>
      </c>
      <c r="AJ39" s="751">
        <f t="shared" si="0"/>
        <v>0</v>
      </c>
    </row>
    <row r="40" spans="1:36">
      <c r="A40" s="723">
        <v>37</v>
      </c>
      <c r="B40" s="723">
        <f>+'Budget Summ Amt'!$L$6</f>
        <v>0</v>
      </c>
      <c r="C40" s="779">
        <f>+'Budget Summ Amt'!$D$6</f>
        <v>0</v>
      </c>
      <c r="D40" s="741"/>
      <c r="E40" s="725"/>
      <c r="F40" s="725"/>
      <c r="G40" s="726"/>
      <c r="H40" s="727"/>
      <c r="I40" s="728"/>
      <c r="J40" s="813"/>
      <c r="K40" s="742"/>
      <c r="L40" s="743"/>
      <c r="M40" s="743"/>
      <c r="N40" s="743"/>
      <c r="O40" s="744">
        <f>IFERROR((Sch_I_SB[[#This Row],[Proposed: Direct FTE]]+Sch_I_SB[[#This Row],[Proposed: Admin FTE]])*Sch_I_SB[[#This Row],[Proposed: Annual FTE salary $]]*(Sch_I_SB[[#This Row],[Proposed: Number of months]]/12),0)</f>
        <v>0</v>
      </c>
      <c r="P40" s="745"/>
      <c r="Q40" s="746">
        <f>Sch_I_SB[[#This Row],[Proposed: Benefits Rate %]]*Sch_I_SB[[#This Row],[Proposed: Total salary expense $]]</f>
        <v>0</v>
      </c>
      <c r="R40" s="747">
        <f>Sch_I_SB[[#This Row],[Proposed: Total salary expense $]]+Sch_I_SB[[#This Row],[Proposed: Benefits $]]</f>
        <v>0</v>
      </c>
      <c r="S40" s="742"/>
      <c r="T40" s="743"/>
      <c r="U40" s="743"/>
      <c r="V40" s="743"/>
      <c r="W40" s="744">
        <f>IFERROR((Sch_I_SB[[#This Row],[Prior Approved: Direct FTE]]+Sch_I_SB[[#This Row],[Prior Approved: Admin FTE]])*Sch_I_SB[[#This Row],[Prior Approved: Annual FTE salary $]]*(Sch_I_SB[[#This Row],[Prior Approved: Number of months]]/12),0)</f>
        <v>0</v>
      </c>
      <c r="X40" s="745"/>
      <c r="Y40" s="746">
        <f>Sch_I_SB[[#This Row],[Prior Approved: Total salary expense $]]*Sch_I_SB[[#This Row],[Prior Approved: Benefits Rate %]]</f>
        <v>0</v>
      </c>
      <c r="Z40" s="747">
        <f>+Sch_I_SB[[#This Row],[Prior Approved: Total salary expense $]]+Sch_I_SB[[#This Row],[Prior Approved: Benefits $]]</f>
        <v>0</v>
      </c>
      <c r="AA40" s="748">
        <f>IFERROR(Sch_I_SB[[#This Row],[Proposed: Direct FTE]]-Sch_I_SB[[#This Row],[Prior Approved: Direct FTE]],0)</f>
        <v>0</v>
      </c>
      <c r="AB40" s="744">
        <f>IFERROR(Sch_I_SB[[#This Row],[Proposed: Admin FTE]]-Sch_I_SB[[#This Row],[Prior Approved: Admin FTE]],0)</f>
        <v>0</v>
      </c>
      <c r="AC40" s="747">
        <f>IFERROR(Sch_I_SB[[#This Row],[Proposed: Total S&amp;B $]]-Sch_I_SB[[#This Row],[Prior Approved: Total S&amp;B $]],0)</f>
        <v>0</v>
      </c>
      <c r="AE40" s="749">
        <f>+Sch_I_SB[[#This Row],[Proposed: Direct FTE]]*(Sch_I_SB[[#This Row],[Proposed: Number of months]]/12)</f>
        <v>0</v>
      </c>
      <c r="AF40" s="750">
        <f>+Sch_I_SB[[#This Row],[Proposed: Admin FTE]]*(Sch_I_SB[[#This Row],[Proposed: Number of months]]/12)</f>
        <v>0</v>
      </c>
      <c r="AG40" s="749">
        <f>+Sch_I_SB[[#This Row],[Prior Approved: Direct FTE]]*(Sch_I_SB[[#This Row],[Prior Approved: Number of months]]/12)</f>
        <v>0</v>
      </c>
      <c r="AH40" s="751">
        <f>+Sch_I_SB[[#This Row],[Prior Approved: Admin FTE]]*(Sch_I_SB[[#This Row],[Prior Approved: Number of months]]/12)</f>
        <v>0</v>
      </c>
      <c r="AI40" s="752">
        <f t="shared" si="0"/>
        <v>0</v>
      </c>
      <c r="AJ40" s="751">
        <f t="shared" si="0"/>
        <v>0</v>
      </c>
    </row>
    <row r="41" spans="1:36">
      <c r="A41" s="723">
        <v>38</v>
      </c>
      <c r="B41" s="723">
        <f>+'Budget Summ Amt'!$L$6</f>
        <v>0</v>
      </c>
      <c r="C41" s="779">
        <f>+'Budget Summ Amt'!$D$6</f>
        <v>0</v>
      </c>
      <c r="D41" s="741"/>
      <c r="E41" s="725"/>
      <c r="F41" s="725"/>
      <c r="G41" s="726"/>
      <c r="H41" s="727"/>
      <c r="I41" s="728"/>
      <c r="J41" s="813"/>
      <c r="K41" s="742"/>
      <c r="L41" s="743"/>
      <c r="M41" s="743"/>
      <c r="N41" s="743"/>
      <c r="O41" s="744">
        <f>IFERROR((Sch_I_SB[[#This Row],[Proposed: Direct FTE]]+Sch_I_SB[[#This Row],[Proposed: Admin FTE]])*Sch_I_SB[[#This Row],[Proposed: Annual FTE salary $]]*(Sch_I_SB[[#This Row],[Proposed: Number of months]]/12),0)</f>
        <v>0</v>
      </c>
      <c r="P41" s="745"/>
      <c r="Q41" s="746">
        <f>Sch_I_SB[[#This Row],[Proposed: Benefits Rate %]]*Sch_I_SB[[#This Row],[Proposed: Total salary expense $]]</f>
        <v>0</v>
      </c>
      <c r="R41" s="747">
        <f>Sch_I_SB[[#This Row],[Proposed: Total salary expense $]]+Sch_I_SB[[#This Row],[Proposed: Benefits $]]</f>
        <v>0</v>
      </c>
      <c r="S41" s="742"/>
      <c r="T41" s="743"/>
      <c r="U41" s="743"/>
      <c r="V41" s="743"/>
      <c r="W41" s="744">
        <f>IFERROR((Sch_I_SB[[#This Row],[Prior Approved: Direct FTE]]+Sch_I_SB[[#This Row],[Prior Approved: Admin FTE]])*Sch_I_SB[[#This Row],[Prior Approved: Annual FTE salary $]]*(Sch_I_SB[[#This Row],[Prior Approved: Number of months]]/12),0)</f>
        <v>0</v>
      </c>
      <c r="X41" s="745"/>
      <c r="Y41" s="746">
        <f>Sch_I_SB[[#This Row],[Prior Approved: Total salary expense $]]*Sch_I_SB[[#This Row],[Prior Approved: Benefits Rate %]]</f>
        <v>0</v>
      </c>
      <c r="Z41" s="747">
        <f>+Sch_I_SB[[#This Row],[Prior Approved: Total salary expense $]]+Sch_I_SB[[#This Row],[Prior Approved: Benefits $]]</f>
        <v>0</v>
      </c>
      <c r="AA41" s="748">
        <f>IFERROR(Sch_I_SB[[#This Row],[Proposed: Direct FTE]]-Sch_I_SB[[#This Row],[Prior Approved: Direct FTE]],0)</f>
        <v>0</v>
      </c>
      <c r="AB41" s="744">
        <f>IFERROR(Sch_I_SB[[#This Row],[Proposed: Admin FTE]]-Sch_I_SB[[#This Row],[Prior Approved: Admin FTE]],0)</f>
        <v>0</v>
      </c>
      <c r="AC41" s="747">
        <f>IFERROR(Sch_I_SB[[#This Row],[Proposed: Total S&amp;B $]]-Sch_I_SB[[#This Row],[Prior Approved: Total S&amp;B $]],0)</f>
        <v>0</v>
      </c>
      <c r="AE41" s="749">
        <f>+Sch_I_SB[[#This Row],[Proposed: Direct FTE]]*(Sch_I_SB[[#This Row],[Proposed: Number of months]]/12)</f>
        <v>0</v>
      </c>
      <c r="AF41" s="750">
        <f>+Sch_I_SB[[#This Row],[Proposed: Admin FTE]]*(Sch_I_SB[[#This Row],[Proposed: Number of months]]/12)</f>
        <v>0</v>
      </c>
      <c r="AG41" s="749">
        <f>+Sch_I_SB[[#This Row],[Prior Approved: Direct FTE]]*(Sch_I_SB[[#This Row],[Prior Approved: Number of months]]/12)</f>
        <v>0</v>
      </c>
      <c r="AH41" s="751">
        <f>+Sch_I_SB[[#This Row],[Prior Approved: Admin FTE]]*(Sch_I_SB[[#This Row],[Prior Approved: Number of months]]/12)</f>
        <v>0</v>
      </c>
      <c r="AI41" s="752">
        <f t="shared" si="0"/>
        <v>0</v>
      </c>
      <c r="AJ41" s="751">
        <f t="shared" si="0"/>
        <v>0</v>
      </c>
    </row>
    <row r="42" spans="1:36">
      <c r="A42" s="723">
        <v>39</v>
      </c>
      <c r="B42" s="723">
        <f>+'Budget Summ Amt'!$L$6</f>
        <v>0</v>
      </c>
      <c r="C42" s="779">
        <f>+'Budget Summ Amt'!$D$6</f>
        <v>0</v>
      </c>
      <c r="D42" s="741"/>
      <c r="E42" s="725"/>
      <c r="F42" s="725"/>
      <c r="G42" s="726"/>
      <c r="H42" s="727"/>
      <c r="I42" s="728"/>
      <c r="J42" s="813"/>
      <c r="K42" s="742"/>
      <c r="L42" s="743"/>
      <c r="M42" s="743"/>
      <c r="N42" s="743"/>
      <c r="O42" s="744">
        <f>IFERROR((Sch_I_SB[[#This Row],[Proposed: Direct FTE]]+Sch_I_SB[[#This Row],[Proposed: Admin FTE]])*Sch_I_SB[[#This Row],[Proposed: Annual FTE salary $]]*(Sch_I_SB[[#This Row],[Proposed: Number of months]]/12),0)</f>
        <v>0</v>
      </c>
      <c r="P42" s="745"/>
      <c r="Q42" s="746">
        <f>Sch_I_SB[[#This Row],[Proposed: Benefits Rate %]]*Sch_I_SB[[#This Row],[Proposed: Total salary expense $]]</f>
        <v>0</v>
      </c>
      <c r="R42" s="747">
        <f>Sch_I_SB[[#This Row],[Proposed: Total salary expense $]]+Sch_I_SB[[#This Row],[Proposed: Benefits $]]</f>
        <v>0</v>
      </c>
      <c r="S42" s="742"/>
      <c r="T42" s="743"/>
      <c r="U42" s="743"/>
      <c r="V42" s="743"/>
      <c r="W42" s="744">
        <f>IFERROR((Sch_I_SB[[#This Row],[Prior Approved: Direct FTE]]+Sch_I_SB[[#This Row],[Prior Approved: Admin FTE]])*Sch_I_SB[[#This Row],[Prior Approved: Annual FTE salary $]]*(Sch_I_SB[[#This Row],[Prior Approved: Number of months]]/12),0)</f>
        <v>0</v>
      </c>
      <c r="X42" s="745"/>
      <c r="Y42" s="746">
        <f>Sch_I_SB[[#This Row],[Prior Approved: Total salary expense $]]*Sch_I_SB[[#This Row],[Prior Approved: Benefits Rate %]]</f>
        <v>0</v>
      </c>
      <c r="Z42" s="747">
        <f>+Sch_I_SB[[#This Row],[Prior Approved: Total salary expense $]]+Sch_I_SB[[#This Row],[Prior Approved: Benefits $]]</f>
        <v>0</v>
      </c>
      <c r="AA42" s="748">
        <f>IFERROR(Sch_I_SB[[#This Row],[Proposed: Direct FTE]]-Sch_I_SB[[#This Row],[Prior Approved: Direct FTE]],0)</f>
        <v>0</v>
      </c>
      <c r="AB42" s="744">
        <f>IFERROR(Sch_I_SB[[#This Row],[Proposed: Admin FTE]]-Sch_I_SB[[#This Row],[Prior Approved: Admin FTE]],0)</f>
        <v>0</v>
      </c>
      <c r="AC42" s="747">
        <f>IFERROR(Sch_I_SB[[#This Row],[Proposed: Total S&amp;B $]]-Sch_I_SB[[#This Row],[Prior Approved: Total S&amp;B $]],0)</f>
        <v>0</v>
      </c>
      <c r="AE42" s="749">
        <f>+Sch_I_SB[[#This Row],[Proposed: Direct FTE]]*(Sch_I_SB[[#This Row],[Proposed: Number of months]]/12)</f>
        <v>0</v>
      </c>
      <c r="AF42" s="750">
        <f>+Sch_I_SB[[#This Row],[Proposed: Admin FTE]]*(Sch_I_SB[[#This Row],[Proposed: Number of months]]/12)</f>
        <v>0</v>
      </c>
      <c r="AG42" s="749">
        <f>+Sch_I_SB[[#This Row],[Prior Approved: Direct FTE]]*(Sch_I_SB[[#This Row],[Prior Approved: Number of months]]/12)</f>
        <v>0</v>
      </c>
      <c r="AH42" s="751">
        <f>+Sch_I_SB[[#This Row],[Prior Approved: Admin FTE]]*(Sch_I_SB[[#This Row],[Prior Approved: Number of months]]/12)</f>
        <v>0</v>
      </c>
      <c r="AI42" s="752">
        <f t="shared" si="0"/>
        <v>0</v>
      </c>
      <c r="AJ42" s="751">
        <f t="shared" si="0"/>
        <v>0</v>
      </c>
    </row>
    <row r="43" spans="1:36">
      <c r="A43" s="723">
        <v>40</v>
      </c>
      <c r="B43" s="723">
        <f>+'Budget Summ Amt'!$L$6</f>
        <v>0</v>
      </c>
      <c r="C43" s="779">
        <f>+'Budget Summ Amt'!$D$6</f>
        <v>0</v>
      </c>
      <c r="D43" s="741"/>
      <c r="E43" s="725"/>
      <c r="F43" s="725"/>
      <c r="G43" s="726"/>
      <c r="H43" s="727"/>
      <c r="I43" s="728"/>
      <c r="J43" s="813"/>
      <c r="K43" s="742"/>
      <c r="L43" s="743"/>
      <c r="M43" s="743"/>
      <c r="N43" s="743"/>
      <c r="O43" s="744">
        <f>IFERROR((Sch_I_SB[[#This Row],[Proposed: Direct FTE]]+Sch_I_SB[[#This Row],[Proposed: Admin FTE]])*Sch_I_SB[[#This Row],[Proposed: Annual FTE salary $]]*(Sch_I_SB[[#This Row],[Proposed: Number of months]]/12),0)</f>
        <v>0</v>
      </c>
      <c r="P43" s="745"/>
      <c r="Q43" s="746">
        <f>Sch_I_SB[[#This Row],[Proposed: Benefits Rate %]]*Sch_I_SB[[#This Row],[Proposed: Total salary expense $]]</f>
        <v>0</v>
      </c>
      <c r="R43" s="747">
        <f>Sch_I_SB[[#This Row],[Proposed: Total salary expense $]]+Sch_I_SB[[#This Row],[Proposed: Benefits $]]</f>
        <v>0</v>
      </c>
      <c r="S43" s="742"/>
      <c r="T43" s="743"/>
      <c r="U43" s="743"/>
      <c r="V43" s="743"/>
      <c r="W43" s="744">
        <f>IFERROR((Sch_I_SB[[#This Row],[Prior Approved: Direct FTE]]+Sch_I_SB[[#This Row],[Prior Approved: Admin FTE]])*Sch_I_SB[[#This Row],[Prior Approved: Annual FTE salary $]]*(Sch_I_SB[[#This Row],[Prior Approved: Number of months]]/12),0)</f>
        <v>0</v>
      </c>
      <c r="X43" s="745"/>
      <c r="Y43" s="746">
        <f>Sch_I_SB[[#This Row],[Prior Approved: Total salary expense $]]*Sch_I_SB[[#This Row],[Prior Approved: Benefits Rate %]]</f>
        <v>0</v>
      </c>
      <c r="Z43" s="747">
        <f>+Sch_I_SB[[#This Row],[Prior Approved: Total salary expense $]]+Sch_I_SB[[#This Row],[Prior Approved: Benefits $]]</f>
        <v>0</v>
      </c>
      <c r="AA43" s="748">
        <f>IFERROR(Sch_I_SB[[#This Row],[Proposed: Direct FTE]]-Sch_I_SB[[#This Row],[Prior Approved: Direct FTE]],0)</f>
        <v>0</v>
      </c>
      <c r="AB43" s="744">
        <f>IFERROR(Sch_I_SB[[#This Row],[Proposed: Admin FTE]]-Sch_I_SB[[#This Row],[Prior Approved: Admin FTE]],0)</f>
        <v>0</v>
      </c>
      <c r="AC43" s="747">
        <f>IFERROR(Sch_I_SB[[#This Row],[Proposed: Total S&amp;B $]]-Sch_I_SB[[#This Row],[Prior Approved: Total S&amp;B $]],0)</f>
        <v>0</v>
      </c>
      <c r="AE43" s="749">
        <f>+Sch_I_SB[[#This Row],[Proposed: Direct FTE]]*(Sch_I_SB[[#This Row],[Proposed: Number of months]]/12)</f>
        <v>0</v>
      </c>
      <c r="AF43" s="750">
        <f>+Sch_I_SB[[#This Row],[Proposed: Admin FTE]]*(Sch_I_SB[[#This Row],[Proposed: Number of months]]/12)</f>
        <v>0</v>
      </c>
      <c r="AG43" s="749">
        <f>+Sch_I_SB[[#This Row],[Prior Approved: Direct FTE]]*(Sch_I_SB[[#This Row],[Prior Approved: Number of months]]/12)</f>
        <v>0</v>
      </c>
      <c r="AH43" s="751">
        <f>+Sch_I_SB[[#This Row],[Prior Approved: Admin FTE]]*(Sch_I_SB[[#This Row],[Prior Approved: Number of months]]/12)</f>
        <v>0</v>
      </c>
      <c r="AI43" s="752">
        <f t="shared" si="0"/>
        <v>0</v>
      </c>
      <c r="AJ43" s="751">
        <f t="shared" si="0"/>
        <v>0</v>
      </c>
    </row>
    <row r="44" spans="1:36">
      <c r="A44" s="723">
        <v>41</v>
      </c>
      <c r="B44" s="723">
        <f>+'Budget Summ Amt'!$L$6</f>
        <v>0</v>
      </c>
      <c r="C44" s="779">
        <f>+'Budget Summ Amt'!$D$6</f>
        <v>0</v>
      </c>
      <c r="D44" s="741"/>
      <c r="E44" s="725"/>
      <c r="F44" s="725"/>
      <c r="G44" s="726"/>
      <c r="H44" s="727"/>
      <c r="I44" s="728"/>
      <c r="J44" s="813"/>
      <c r="K44" s="742"/>
      <c r="L44" s="743"/>
      <c r="M44" s="743"/>
      <c r="N44" s="743"/>
      <c r="O44" s="744">
        <f>IFERROR((Sch_I_SB[[#This Row],[Proposed: Direct FTE]]+Sch_I_SB[[#This Row],[Proposed: Admin FTE]])*Sch_I_SB[[#This Row],[Proposed: Annual FTE salary $]]*(Sch_I_SB[[#This Row],[Proposed: Number of months]]/12),0)</f>
        <v>0</v>
      </c>
      <c r="P44" s="745"/>
      <c r="Q44" s="746">
        <f>Sch_I_SB[[#This Row],[Proposed: Benefits Rate %]]*Sch_I_SB[[#This Row],[Proposed: Total salary expense $]]</f>
        <v>0</v>
      </c>
      <c r="R44" s="747">
        <f>Sch_I_SB[[#This Row],[Proposed: Total salary expense $]]+Sch_I_SB[[#This Row],[Proposed: Benefits $]]</f>
        <v>0</v>
      </c>
      <c r="S44" s="742"/>
      <c r="T44" s="743"/>
      <c r="U44" s="743"/>
      <c r="V44" s="743"/>
      <c r="W44" s="744">
        <f>IFERROR((Sch_I_SB[[#This Row],[Prior Approved: Direct FTE]]+Sch_I_SB[[#This Row],[Prior Approved: Admin FTE]])*Sch_I_SB[[#This Row],[Prior Approved: Annual FTE salary $]]*(Sch_I_SB[[#This Row],[Prior Approved: Number of months]]/12),0)</f>
        <v>0</v>
      </c>
      <c r="X44" s="745"/>
      <c r="Y44" s="746">
        <f>Sch_I_SB[[#This Row],[Prior Approved: Total salary expense $]]*Sch_I_SB[[#This Row],[Prior Approved: Benefits Rate %]]</f>
        <v>0</v>
      </c>
      <c r="Z44" s="747">
        <f>+Sch_I_SB[[#This Row],[Prior Approved: Total salary expense $]]+Sch_I_SB[[#This Row],[Prior Approved: Benefits $]]</f>
        <v>0</v>
      </c>
      <c r="AA44" s="748">
        <f>IFERROR(Sch_I_SB[[#This Row],[Proposed: Direct FTE]]-Sch_I_SB[[#This Row],[Prior Approved: Direct FTE]],0)</f>
        <v>0</v>
      </c>
      <c r="AB44" s="744">
        <f>IFERROR(Sch_I_SB[[#This Row],[Proposed: Admin FTE]]-Sch_I_SB[[#This Row],[Prior Approved: Admin FTE]],0)</f>
        <v>0</v>
      </c>
      <c r="AC44" s="747">
        <f>IFERROR(Sch_I_SB[[#This Row],[Proposed: Total S&amp;B $]]-Sch_I_SB[[#This Row],[Prior Approved: Total S&amp;B $]],0)</f>
        <v>0</v>
      </c>
      <c r="AE44" s="749">
        <f>+Sch_I_SB[[#This Row],[Proposed: Direct FTE]]*(Sch_I_SB[[#This Row],[Proposed: Number of months]]/12)</f>
        <v>0</v>
      </c>
      <c r="AF44" s="750">
        <f>+Sch_I_SB[[#This Row],[Proposed: Admin FTE]]*(Sch_I_SB[[#This Row],[Proposed: Number of months]]/12)</f>
        <v>0</v>
      </c>
      <c r="AG44" s="749">
        <f>+Sch_I_SB[[#This Row],[Prior Approved: Direct FTE]]*(Sch_I_SB[[#This Row],[Prior Approved: Number of months]]/12)</f>
        <v>0</v>
      </c>
      <c r="AH44" s="751">
        <f>+Sch_I_SB[[#This Row],[Prior Approved: Admin FTE]]*(Sch_I_SB[[#This Row],[Prior Approved: Number of months]]/12)</f>
        <v>0</v>
      </c>
      <c r="AI44" s="752">
        <f t="shared" si="0"/>
        <v>0</v>
      </c>
      <c r="AJ44" s="751">
        <f t="shared" si="0"/>
        <v>0</v>
      </c>
    </row>
    <row r="45" spans="1:36">
      <c r="A45" s="723">
        <v>42</v>
      </c>
      <c r="B45" s="723">
        <f>+'Budget Summ Amt'!$L$6</f>
        <v>0</v>
      </c>
      <c r="C45" s="779">
        <f>+'Budget Summ Amt'!$D$6</f>
        <v>0</v>
      </c>
      <c r="D45" s="741"/>
      <c r="E45" s="725"/>
      <c r="F45" s="725"/>
      <c r="G45" s="726"/>
      <c r="H45" s="727"/>
      <c r="I45" s="728"/>
      <c r="J45" s="813"/>
      <c r="K45" s="742"/>
      <c r="L45" s="743"/>
      <c r="M45" s="743"/>
      <c r="N45" s="743"/>
      <c r="O45" s="744">
        <f>IFERROR((Sch_I_SB[[#This Row],[Proposed: Direct FTE]]+Sch_I_SB[[#This Row],[Proposed: Admin FTE]])*Sch_I_SB[[#This Row],[Proposed: Annual FTE salary $]]*(Sch_I_SB[[#This Row],[Proposed: Number of months]]/12),0)</f>
        <v>0</v>
      </c>
      <c r="P45" s="745"/>
      <c r="Q45" s="746">
        <f>Sch_I_SB[[#This Row],[Proposed: Benefits Rate %]]*Sch_I_SB[[#This Row],[Proposed: Total salary expense $]]</f>
        <v>0</v>
      </c>
      <c r="R45" s="747">
        <f>Sch_I_SB[[#This Row],[Proposed: Total salary expense $]]+Sch_I_SB[[#This Row],[Proposed: Benefits $]]</f>
        <v>0</v>
      </c>
      <c r="S45" s="742"/>
      <c r="T45" s="743"/>
      <c r="U45" s="743"/>
      <c r="V45" s="743"/>
      <c r="W45" s="744">
        <f>IFERROR((Sch_I_SB[[#This Row],[Prior Approved: Direct FTE]]+Sch_I_SB[[#This Row],[Prior Approved: Admin FTE]])*Sch_I_SB[[#This Row],[Prior Approved: Annual FTE salary $]]*(Sch_I_SB[[#This Row],[Prior Approved: Number of months]]/12),0)</f>
        <v>0</v>
      </c>
      <c r="X45" s="745"/>
      <c r="Y45" s="746">
        <f>Sch_I_SB[[#This Row],[Prior Approved: Total salary expense $]]*Sch_I_SB[[#This Row],[Prior Approved: Benefits Rate %]]</f>
        <v>0</v>
      </c>
      <c r="Z45" s="747">
        <f>+Sch_I_SB[[#This Row],[Prior Approved: Total salary expense $]]+Sch_I_SB[[#This Row],[Prior Approved: Benefits $]]</f>
        <v>0</v>
      </c>
      <c r="AA45" s="748">
        <f>IFERROR(Sch_I_SB[[#This Row],[Proposed: Direct FTE]]-Sch_I_SB[[#This Row],[Prior Approved: Direct FTE]],0)</f>
        <v>0</v>
      </c>
      <c r="AB45" s="744">
        <f>IFERROR(Sch_I_SB[[#This Row],[Proposed: Admin FTE]]-Sch_I_SB[[#This Row],[Prior Approved: Admin FTE]],0)</f>
        <v>0</v>
      </c>
      <c r="AC45" s="747">
        <f>IFERROR(Sch_I_SB[[#This Row],[Proposed: Total S&amp;B $]]-Sch_I_SB[[#This Row],[Prior Approved: Total S&amp;B $]],0)</f>
        <v>0</v>
      </c>
      <c r="AE45" s="749">
        <f>+Sch_I_SB[[#This Row],[Proposed: Direct FTE]]*(Sch_I_SB[[#This Row],[Proposed: Number of months]]/12)</f>
        <v>0</v>
      </c>
      <c r="AF45" s="750">
        <f>+Sch_I_SB[[#This Row],[Proposed: Admin FTE]]*(Sch_I_SB[[#This Row],[Proposed: Number of months]]/12)</f>
        <v>0</v>
      </c>
      <c r="AG45" s="749">
        <f>+Sch_I_SB[[#This Row],[Prior Approved: Direct FTE]]*(Sch_I_SB[[#This Row],[Prior Approved: Number of months]]/12)</f>
        <v>0</v>
      </c>
      <c r="AH45" s="751">
        <f>+Sch_I_SB[[#This Row],[Prior Approved: Admin FTE]]*(Sch_I_SB[[#This Row],[Prior Approved: Number of months]]/12)</f>
        <v>0</v>
      </c>
      <c r="AI45" s="752">
        <f t="shared" si="0"/>
        <v>0</v>
      </c>
      <c r="AJ45" s="751">
        <f t="shared" si="0"/>
        <v>0</v>
      </c>
    </row>
    <row r="46" spans="1:36">
      <c r="A46" s="723">
        <v>43</v>
      </c>
      <c r="B46" s="723">
        <f>+'Budget Summ Amt'!$L$6</f>
        <v>0</v>
      </c>
      <c r="C46" s="779">
        <f>+'Budget Summ Amt'!$D$6</f>
        <v>0</v>
      </c>
      <c r="D46" s="741"/>
      <c r="E46" s="725"/>
      <c r="F46" s="725"/>
      <c r="G46" s="726"/>
      <c r="H46" s="727"/>
      <c r="I46" s="728"/>
      <c r="J46" s="813"/>
      <c r="K46" s="742"/>
      <c r="L46" s="743"/>
      <c r="M46" s="743"/>
      <c r="N46" s="743"/>
      <c r="O46" s="744">
        <f>IFERROR((Sch_I_SB[[#This Row],[Proposed: Direct FTE]]+Sch_I_SB[[#This Row],[Proposed: Admin FTE]])*Sch_I_SB[[#This Row],[Proposed: Annual FTE salary $]]*(Sch_I_SB[[#This Row],[Proposed: Number of months]]/12),0)</f>
        <v>0</v>
      </c>
      <c r="P46" s="745"/>
      <c r="Q46" s="746">
        <f>Sch_I_SB[[#This Row],[Proposed: Benefits Rate %]]*Sch_I_SB[[#This Row],[Proposed: Total salary expense $]]</f>
        <v>0</v>
      </c>
      <c r="R46" s="747">
        <f>Sch_I_SB[[#This Row],[Proposed: Total salary expense $]]+Sch_I_SB[[#This Row],[Proposed: Benefits $]]</f>
        <v>0</v>
      </c>
      <c r="S46" s="742"/>
      <c r="T46" s="743"/>
      <c r="U46" s="743"/>
      <c r="V46" s="743"/>
      <c r="W46" s="744">
        <f>IFERROR((Sch_I_SB[[#This Row],[Prior Approved: Direct FTE]]+Sch_I_SB[[#This Row],[Prior Approved: Admin FTE]])*Sch_I_SB[[#This Row],[Prior Approved: Annual FTE salary $]]*(Sch_I_SB[[#This Row],[Prior Approved: Number of months]]/12),0)</f>
        <v>0</v>
      </c>
      <c r="X46" s="745"/>
      <c r="Y46" s="746">
        <f>Sch_I_SB[[#This Row],[Prior Approved: Total salary expense $]]*Sch_I_SB[[#This Row],[Prior Approved: Benefits Rate %]]</f>
        <v>0</v>
      </c>
      <c r="Z46" s="747">
        <f>+Sch_I_SB[[#This Row],[Prior Approved: Total salary expense $]]+Sch_I_SB[[#This Row],[Prior Approved: Benefits $]]</f>
        <v>0</v>
      </c>
      <c r="AA46" s="748">
        <f>IFERROR(Sch_I_SB[[#This Row],[Proposed: Direct FTE]]-Sch_I_SB[[#This Row],[Prior Approved: Direct FTE]],0)</f>
        <v>0</v>
      </c>
      <c r="AB46" s="744">
        <f>IFERROR(Sch_I_SB[[#This Row],[Proposed: Admin FTE]]-Sch_I_SB[[#This Row],[Prior Approved: Admin FTE]],0)</f>
        <v>0</v>
      </c>
      <c r="AC46" s="747">
        <f>IFERROR(Sch_I_SB[[#This Row],[Proposed: Total S&amp;B $]]-Sch_I_SB[[#This Row],[Prior Approved: Total S&amp;B $]],0)</f>
        <v>0</v>
      </c>
      <c r="AE46" s="749">
        <f>+Sch_I_SB[[#This Row],[Proposed: Direct FTE]]*(Sch_I_SB[[#This Row],[Proposed: Number of months]]/12)</f>
        <v>0</v>
      </c>
      <c r="AF46" s="750">
        <f>+Sch_I_SB[[#This Row],[Proposed: Admin FTE]]*(Sch_I_SB[[#This Row],[Proposed: Number of months]]/12)</f>
        <v>0</v>
      </c>
      <c r="AG46" s="749">
        <f>+Sch_I_SB[[#This Row],[Prior Approved: Direct FTE]]*(Sch_I_SB[[#This Row],[Prior Approved: Number of months]]/12)</f>
        <v>0</v>
      </c>
      <c r="AH46" s="751">
        <f>+Sch_I_SB[[#This Row],[Prior Approved: Admin FTE]]*(Sch_I_SB[[#This Row],[Prior Approved: Number of months]]/12)</f>
        <v>0</v>
      </c>
      <c r="AI46" s="752">
        <f t="shared" si="0"/>
        <v>0</v>
      </c>
      <c r="AJ46" s="751">
        <f t="shared" si="0"/>
        <v>0</v>
      </c>
    </row>
    <row r="47" spans="1:36">
      <c r="A47" s="723">
        <v>44</v>
      </c>
      <c r="B47" s="723">
        <f>+'Budget Summ Amt'!$L$6</f>
        <v>0</v>
      </c>
      <c r="C47" s="779">
        <f>+'Budget Summ Amt'!$D$6</f>
        <v>0</v>
      </c>
      <c r="D47" s="741"/>
      <c r="E47" s="725"/>
      <c r="F47" s="725"/>
      <c r="G47" s="726"/>
      <c r="H47" s="727"/>
      <c r="I47" s="728"/>
      <c r="J47" s="813"/>
      <c r="K47" s="742"/>
      <c r="L47" s="743"/>
      <c r="M47" s="743"/>
      <c r="N47" s="743"/>
      <c r="O47" s="744">
        <f>IFERROR((Sch_I_SB[[#This Row],[Proposed: Direct FTE]]+Sch_I_SB[[#This Row],[Proposed: Admin FTE]])*Sch_I_SB[[#This Row],[Proposed: Annual FTE salary $]]*(Sch_I_SB[[#This Row],[Proposed: Number of months]]/12),0)</f>
        <v>0</v>
      </c>
      <c r="P47" s="745"/>
      <c r="Q47" s="746">
        <f>Sch_I_SB[[#This Row],[Proposed: Benefits Rate %]]*Sch_I_SB[[#This Row],[Proposed: Total salary expense $]]</f>
        <v>0</v>
      </c>
      <c r="R47" s="747">
        <f>Sch_I_SB[[#This Row],[Proposed: Total salary expense $]]+Sch_I_SB[[#This Row],[Proposed: Benefits $]]</f>
        <v>0</v>
      </c>
      <c r="S47" s="742"/>
      <c r="T47" s="743"/>
      <c r="U47" s="743"/>
      <c r="V47" s="743"/>
      <c r="W47" s="744">
        <f>IFERROR((Sch_I_SB[[#This Row],[Prior Approved: Direct FTE]]+Sch_I_SB[[#This Row],[Prior Approved: Admin FTE]])*Sch_I_SB[[#This Row],[Prior Approved: Annual FTE salary $]]*(Sch_I_SB[[#This Row],[Prior Approved: Number of months]]/12),0)</f>
        <v>0</v>
      </c>
      <c r="X47" s="745"/>
      <c r="Y47" s="746">
        <f>Sch_I_SB[[#This Row],[Prior Approved: Total salary expense $]]*Sch_I_SB[[#This Row],[Prior Approved: Benefits Rate %]]</f>
        <v>0</v>
      </c>
      <c r="Z47" s="747">
        <f>+Sch_I_SB[[#This Row],[Prior Approved: Total salary expense $]]+Sch_I_SB[[#This Row],[Prior Approved: Benefits $]]</f>
        <v>0</v>
      </c>
      <c r="AA47" s="748">
        <f>IFERROR(Sch_I_SB[[#This Row],[Proposed: Direct FTE]]-Sch_I_SB[[#This Row],[Prior Approved: Direct FTE]],0)</f>
        <v>0</v>
      </c>
      <c r="AB47" s="744">
        <f>IFERROR(Sch_I_SB[[#This Row],[Proposed: Admin FTE]]-Sch_I_SB[[#This Row],[Prior Approved: Admin FTE]],0)</f>
        <v>0</v>
      </c>
      <c r="AC47" s="747">
        <f>IFERROR(Sch_I_SB[[#This Row],[Proposed: Total S&amp;B $]]-Sch_I_SB[[#This Row],[Prior Approved: Total S&amp;B $]],0)</f>
        <v>0</v>
      </c>
      <c r="AE47" s="749">
        <f>+Sch_I_SB[[#This Row],[Proposed: Direct FTE]]*(Sch_I_SB[[#This Row],[Proposed: Number of months]]/12)</f>
        <v>0</v>
      </c>
      <c r="AF47" s="750">
        <f>+Sch_I_SB[[#This Row],[Proposed: Admin FTE]]*(Sch_I_SB[[#This Row],[Proposed: Number of months]]/12)</f>
        <v>0</v>
      </c>
      <c r="AG47" s="749">
        <f>+Sch_I_SB[[#This Row],[Prior Approved: Direct FTE]]*(Sch_I_SB[[#This Row],[Prior Approved: Number of months]]/12)</f>
        <v>0</v>
      </c>
      <c r="AH47" s="751">
        <f>+Sch_I_SB[[#This Row],[Prior Approved: Admin FTE]]*(Sch_I_SB[[#This Row],[Prior Approved: Number of months]]/12)</f>
        <v>0</v>
      </c>
      <c r="AI47" s="752">
        <f t="shared" si="0"/>
        <v>0</v>
      </c>
      <c r="AJ47" s="751">
        <f t="shared" si="0"/>
        <v>0</v>
      </c>
    </row>
    <row r="48" spans="1:36">
      <c r="A48" s="723">
        <v>45</v>
      </c>
      <c r="B48" s="723">
        <f>+'Budget Summ Amt'!$L$6</f>
        <v>0</v>
      </c>
      <c r="C48" s="779">
        <f>+'Budget Summ Amt'!$D$6</f>
        <v>0</v>
      </c>
      <c r="D48" s="741"/>
      <c r="E48" s="725"/>
      <c r="F48" s="725"/>
      <c r="G48" s="726"/>
      <c r="H48" s="727"/>
      <c r="I48" s="728"/>
      <c r="J48" s="813"/>
      <c r="K48" s="742"/>
      <c r="L48" s="743"/>
      <c r="M48" s="743"/>
      <c r="N48" s="743"/>
      <c r="O48" s="744">
        <f>IFERROR((Sch_I_SB[[#This Row],[Proposed: Direct FTE]]+Sch_I_SB[[#This Row],[Proposed: Admin FTE]])*Sch_I_SB[[#This Row],[Proposed: Annual FTE salary $]]*(Sch_I_SB[[#This Row],[Proposed: Number of months]]/12),0)</f>
        <v>0</v>
      </c>
      <c r="P48" s="745"/>
      <c r="Q48" s="746">
        <f>Sch_I_SB[[#This Row],[Proposed: Benefits Rate %]]*Sch_I_SB[[#This Row],[Proposed: Total salary expense $]]</f>
        <v>0</v>
      </c>
      <c r="R48" s="747">
        <f>Sch_I_SB[[#This Row],[Proposed: Total salary expense $]]+Sch_I_SB[[#This Row],[Proposed: Benefits $]]</f>
        <v>0</v>
      </c>
      <c r="S48" s="742"/>
      <c r="T48" s="743"/>
      <c r="U48" s="743"/>
      <c r="V48" s="743"/>
      <c r="W48" s="744">
        <f>IFERROR((Sch_I_SB[[#This Row],[Prior Approved: Direct FTE]]+Sch_I_SB[[#This Row],[Prior Approved: Admin FTE]])*Sch_I_SB[[#This Row],[Prior Approved: Annual FTE salary $]]*(Sch_I_SB[[#This Row],[Prior Approved: Number of months]]/12),0)</f>
        <v>0</v>
      </c>
      <c r="X48" s="745"/>
      <c r="Y48" s="746">
        <f>Sch_I_SB[[#This Row],[Prior Approved: Total salary expense $]]*Sch_I_SB[[#This Row],[Prior Approved: Benefits Rate %]]</f>
        <v>0</v>
      </c>
      <c r="Z48" s="747">
        <f>+Sch_I_SB[[#This Row],[Prior Approved: Total salary expense $]]+Sch_I_SB[[#This Row],[Prior Approved: Benefits $]]</f>
        <v>0</v>
      </c>
      <c r="AA48" s="748">
        <f>IFERROR(Sch_I_SB[[#This Row],[Proposed: Direct FTE]]-Sch_I_SB[[#This Row],[Prior Approved: Direct FTE]],0)</f>
        <v>0</v>
      </c>
      <c r="AB48" s="744">
        <f>IFERROR(Sch_I_SB[[#This Row],[Proposed: Admin FTE]]-Sch_I_SB[[#This Row],[Prior Approved: Admin FTE]],0)</f>
        <v>0</v>
      </c>
      <c r="AC48" s="747">
        <f>IFERROR(Sch_I_SB[[#This Row],[Proposed: Total S&amp;B $]]-Sch_I_SB[[#This Row],[Prior Approved: Total S&amp;B $]],0)</f>
        <v>0</v>
      </c>
      <c r="AE48" s="749">
        <f>+Sch_I_SB[[#This Row],[Proposed: Direct FTE]]*(Sch_I_SB[[#This Row],[Proposed: Number of months]]/12)</f>
        <v>0</v>
      </c>
      <c r="AF48" s="750">
        <f>+Sch_I_SB[[#This Row],[Proposed: Admin FTE]]*(Sch_I_SB[[#This Row],[Proposed: Number of months]]/12)</f>
        <v>0</v>
      </c>
      <c r="AG48" s="749">
        <f>+Sch_I_SB[[#This Row],[Prior Approved: Direct FTE]]*(Sch_I_SB[[#This Row],[Prior Approved: Number of months]]/12)</f>
        <v>0</v>
      </c>
      <c r="AH48" s="751">
        <f>+Sch_I_SB[[#This Row],[Prior Approved: Admin FTE]]*(Sch_I_SB[[#This Row],[Prior Approved: Number of months]]/12)</f>
        <v>0</v>
      </c>
      <c r="AI48" s="752">
        <f t="shared" si="0"/>
        <v>0</v>
      </c>
      <c r="AJ48" s="751">
        <f t="shared" si="0"/>
        <v>0</v>
      </c>
    </row>
    <row r="49" spans="1:36">
      <c r="A49" s="723">
        <v>46</v>
      </c>
      <c r="B49" s="723">
        <f>+'Budget Summ Amt'!$L$6</f>
        <v>0</v>
      </c>
      <c r="C49" s="779">
        <f>+'Budget Summ Amt'!$D$6</f>
        <v>0</v>
      </c>
      <c r="D49" s="741"/>
      <c r="E49" s="725"/>
      <c r="F49" s="725"/>
      <c r="G49" s="726"/>
      <c r="H49" s="727"/>
      <c r="I49" s="728"/>
      <c r="J49" s="813"/>
      <c r="K49" s="742"/>
      <c r="L49" s="743"/>
      <c r="M49" s="743"/>
      <c r="N49" s="743"/>
      <c r="O49" s="744">
        <f>IFERROR((Sch_I_SB[[#This Row],[Proposed: Direct FTE]]+Sch_I_SB[[#This Row],[Proposed: Admin FTE]])*Sch_I_SB[[#This Row],[Proposed: Annual FTE salary $]]*(Sch_I_SB[[#This Row],[Proposed: Number of months]]/12),0)</f>
        <v>0</v>
      </c>
      <c r="P49" s="745"/>
      <c r="Q49" s="746">
        <f>Sch_I_SB[[#This Row],[Proposed: Benefits Rate %]]*Sch_I_SB[[#This Row],[Proposed: Total salary expense $]]</f>
        <v>0</v>
      </c>
      <c r="R49" s="747">
        <f>Sch_I_SB[[#This Row],[Proposed: Total salary expense $]]+Sch_I_SB[[#This Row],[Proposed: Benefits $]]</f>
        <v>0</v>
      </c>
      <c r="S49" s="742"/>
      <c r="T49" s="743"/>
      <c r="U49" s="743"/>
      <c r="V49" s="743"/>
      <c r="W49" s="744">
        <f>IFERROR((Sch_I_SB[[#This Row],[Prior Approved: Direct FTE]]+Sch_I_SB[[#This Row],[Prior Approved: Admin FTE]])*Sch_I_SB[[#This Row],[Prior Approved: Annual FTE salary $]]*(Sch_I_SB[[#This Row],[Prior Approved: Number of months]]/12),0)</f>
        <v>0</v>
      </c>
      <c r="X49" s="745"/>
      <c r="Y49" s="746">
        <f>Sch_I_SB[[#This Row],[Prior Approved: Total salary expense $]]*Sch_I_SB[[#This Row],[Prior Approved: Benefits Rate %]]</f>
        <v>0</v>
      </c>
      <c r="Z49" s="747">
        <f>+Sch_I_SB[[#This Row],[Prior Approved: Total salary expense $]]+Sch_I_SB[[#This Row],[Prior Approved: Benefits $]]</f>
        <v>0</v>
      </c>
      <c r="AA49" s="748">
        <f>IFERROR(Sch_I_SB[[#This Row],[Proposed: Direct FTE]]-Sch_I_SB[[#This Row],[Prior Approved: Direct FTE]],0)</f>
        <v>0</v>
      </c>
      <c r="AB49" s="744">
        <f>IFERROR(Sch_I_SB[[#This Row],[Proposed: Admin FTE]]-Sch_I_SB[[#This Row],[Prior Approved: Admin FTE]],0)</f>
        <v>0</v>
      </c>
      <c r="AC49" s="747">
        <f>IFERROR(Sch_I_SB[[#This Row],[Proposed: Total S&amp;B $]]-Sch_I_SB[[#This Row],[Prior Approved: Total S&amp;B $]],0)</f>
        <v>0</v>
      </c>
      <c r="AE49" s="749">
        <f>+Sch_I_SB[[#This Row],[Proposed: Direct FTE]]*(Sch_I_SB[[#This Row],[Proposed: Number of months]]/12)</f>
        <v>0</v>
      </c>
      <c r="AF49" s="750">
        <f>+Sch_I_SB[[#This Row],[Proposed: Admin FTE]]*(Sch_I_SB[[#This Row],[Proposed: Number of months]]/12)</f>
        <v>0</v>
      </c>
      <c r="AG49" s="749">
        <f>+Sch_I_SB[[#This Row],[Prior Approved: Direct FTE]]*(Sch_I_SB[[#This Row],[Prior Approved: Number of months]]/12)</f>
        <v>0</v>
      </c>
      <c r="AH49" s="751">
        <f>+Sch_I_SB[[#This Row],[Prior Approved: Admin FTE]]*(Sch_I_SB[[#This Row],[Prior Approved: Number of months]]/12)</f>
        <v>0</v>
      </c>
      <c r="AI49" s="752">
        <f t="shared" si="0"/>
        <v>0</v>
      </c>
      <c r="AJ49" s="751">
        <f t="shared" si="0"/>
        <v>0</v>
      </c>
    </row>
    <row r="50" spans="1:36">
      <c r="A50" s="723">
        <v>47</v>
      </c>
      <c r="B50" s="723">
        <f>+'Budget Summ Amt'!$L$6</f>
        <v>0</v>
      </c>
      <c r="C50" s="779">
        <f>+'Budget Summ Amt'!$D$6</f>
        <v>0</v>
      </c>
      <c r="D50" s="741"/>
      <c r="E50" s="725"/>
      <c r="F50" s="725"/>
      <c r="G50" s="726"/>
      <c r="H50" s="727"/>
      <c r="I50" s="728"/>
      <c r="J50" s="813"/>
      <c r="K50" s="742"/>
      <c r="L50" s="743"/>
      <c r="M50" s="743"/>
      <c r="N50" s="743"/>
      <c r="O50" s="744">
        <f>IFERROR((Sch_I_SB[[#This Row],[Proposed: Direct FTE]]+Sch_I_SB[[#This Row],[Proposed: Admin FTE]])*Sch_I_SB[[#This Row],[Proposed: Annual FTE salary $]]*(Sch_I_SB[[#This Row],[Proposed: Number of months]]/12),0)</f>
        <v>0</v>
      </c>
      <c r="P50" s="745"/>
      <c r="Q50" s="746">
        <f>Sch_I_SB[[#This Row],[Proposed: Benefits Rate %]]*Sch_I_SB[[#This Row],[Proposed: Total salary expense $]]</f>
        <v>0</v>
      </c>
      <c r="R50" s="747">
        <f>Sch_I_SB[[#This Row],[Proposed: Total salary expense $]]+Sch_I_SB[[#This Row],[Proposed: Benefits $]]</f>
        <v>0</v>
      </c>
      <c r="S50" s="742"/>
      <c r="T50" s="743"/>
      <c r="U50" s="743"/>
      <c r="V50" s="743"/>
      <c r="W50" s="744">
        <f>IFERROR((Sch_I_SB[[#This Row],[Prior Approved: Direct FTE]]+Sch_I_SB[[#This Row],[Prior Approved: Admin FTE]])*Sch_I_SB[[#This Row],[Prior Approved: Annual FTE salary $]]*(Sch_I_SB[[#This Row],[Prior Approved: Number of months]]/12),0)</f>
        <v>0</v>
      </c>
      <c r="X50" s="745"/>
      <c r="Y50" s="746">
        <f>Sch_I_SB[[#This Row],[Prior Approved: Total salary expense $]]*Sch_I_SB[[#This Row],[Prior Approved: Benefits Rate %]]</f>
        <v>0</v>
      </c>
      <c r="Z50" s="747">
        <f>+Sch_I_SB[[#This Row],[Prior Approved: Total salary expense $]]+Sch_I_SB[[#This Row],[Prior Approved: Benefits $]]</f>
        <v>0</v>
      </c>
      <c r="AA50" s="748">
        <f>IFERROR(Sch_I_SB[[#This Row],[Proposed: Direct FTE]]-Sch_I_SB[[#This Row],[Prior Approved: Direct FTE]],0)</f>
        <v>0</v>
      </c>
      <c r="AB50" s="744">
        <f>IFERROR(Sch_I_SB[[#This Row],[Proposed: Admin FTE]]-Sch_I_SB[[#This Row],[Prior Approved: Admin FTE]],0)</f>
        <v>0</v>
      </c>
      <c r="AC50" s="747">
        <f>IFERROR(Sch_I_SB[[#This Row],[Proposed: Total S&amp;B $]]-Sch_I_SB[[#This Row],[Prior Approved: Total S&amp;B $]],0)</f>
        <v>0</v>
      </c>
      <c r="AE50" s="749">
        <f>+Sch_I_SB[[#This Row],[Proposed: Direct FTE]]*(Sch_I_SB[[#This Row],[Proposed: Number of months]]/12)</f>
        <v>0</v>
      </c>
      <c r="AF50" s="750">
        <f>+Sch_I_SB[[#This Row],[Proposed: Admin FTE]]*(Sch_I_SB[[#This Row],[Proposed: Number of months]]/12)</f>
        <v>0</v>
      </c>
      <c r="AG50" s="749">
        <f>+Sch_I_SB[[#This Row],[Prior Approved: Direct FTE]]*(Sch_I_SB[[#This Row],[Prior Approved: Number of months]]/12)</f>
        <v>0</v>
      </c>
      <c r="AH50" s="751">
        <f>+Sch_I_SB[[#This Row],[Prior Approved: Admin FTE]]*(Sch_I_SB[[#This Row],[Prior Approved: Number of months]]/12)</f>
        <v>0</v>
      </c>
      <c r="AI50" s="752">
        <f t="shared" si="0"/>
        <v>0</v>
      </c>
      <c r="AJ50" s="751">
        <f t="shared" si="0"/>
        <v>0</v>
      </c>
    </row>
    <row r="51" spans="1:36">
      <c r="A51" s="723">
        <v>48</v>
      </c>
      <c r="B51" s="723">
        <f>+'Budget Summ Amt'!$L$6</f>
        <v>0</v>
      </c>
      <c r="C51" s="779">
        <f>+'Budget Summ Amt'!$D$6</f>
        <v>0</v>
      </c>
      <c r="D51" s="741"/>
      <c r="E51" s="725"/>
      <c r="F51" s="725"/>
      <c r="G51" s="726"/>
      <c r="H51" s="727"/>
      <c r="I51" s="728"/>
      <c r="J51" s="813"/>
      <c r="K51" s="742"/>
      <c r="L51" s="743"/>
      <c r="M51" s="743"/>
      <c r="N51" s="743"/>
      <c r="O51" s="744">
        <f>IFERROR((Sch_I_SB[[#This Row],[Proposed: Direct FTE]]+Sch_I_SB[[#This Row],[Proposed: Admin FTE]])*Sch_I_SB[[#This Row],[Proposed: Annual FTE salary $]]*(Sch_I_SB[[#This Row],[Proposed: Number of months]]/12),0)</f>
        <v>0</v>
      </c>
      <c r="P51" s="745"/>
      <c r="Q51" s="746">
        <f>Sch_I_SB[[#This Row],[Proposed: Benefits Rate %]]*Sch_I_SB[[#This Row],[Proposed: Total salary expense $]]</f>
        <v>0</v>
      </c>
      <c r="R51" s="747">
        <f>Sch_I_SB[[#This Row],[Proposed: Total salary expense $]]+Sch_I_SB[[#This Row],[Proposed: Benefits $]]</f>
        <v>0</v>
      </c>
      <c r="S51" s="742"/>
      <c r="T51" s="743"/>
      <c r="U51" s="743"/>
      <c r="V51" s="743"/>
      <c r="W51" s="744">
        <f>IFERROR((Sch_I_SB[[#This Row],[Prior Approved: Direct FTE]]+Sch_I_SB[[#This Row],[Prior Approved: Admin FTE]])*Sch_I_SB[[#This Row],[Prior Approved: Annual FTE salary $]]*(Sch_I_SB[[#This Row],[Prior Approved: Number of months]]/12),0)</f>
        <v>0</v>
      </c>
      <c r="X51" s="745"/>
      <c r="Y51" s="746">
        <f>Sch_I_SB[[#This Row],[Prior Approved: Total salary expense $]]*Sch_I_SB[[#This Row],[Prior Approved: Benefits Rate %]]</f>
        <v>0</v>
      </c>
      <c r="Z51" s="747">
        <f>+Sch_I_SB[[#This Row],[Prior Approved: Total salary expense $]]+Sch_I_SB[[#This Row],[Prior Approved: Benefits $]]</f>
        <v>0</v>
      </c>
      <c r="AA51" s="748">
        <f>IFERROR(Sch_I_SB[[#This Row],[Proposed: Direct FTE]]-Sch_I_SB[[#This Row],[Prior Approved: Direct FTE]],0)</f>
        <v>0</v>
      </c>
      <c r="AB51" s="744">
        <f>IFERROR(Sch_I_SB[[#This Row],[Proposed: Admin FTE]]-Sch_I_SB[[#This Row],[Prior Approved: Admin FTE]],0)</f>
        <v>0</v>
      </c>
      <c r="AC51" s="747">
        <f>IFERROR(Sch_I_SB[[#This Row],[Proposed: Total S&amp;B $]]-Sch_I_SB[[#This Row],[Prior Approved: Total S&amp;B $]],0)</f>
        <v>0</v>
      </c>
      <c r="AE51" s="749">
        <f>+Sch_I_SB[[#This Row],[Proposed: Direct FTE]]*(Sch_I_SB[[#This Row],[Proposed: Number of months]]/12)</f>
        <v>0</v>
      </c>
      <c r="AF51" s="750">
        <f>+Sch_I_SB[[#This Row],[Proposed: Admin FTE]]*(Sch_I_SB[[#This Row],[Proposed: Number of months]]/12)</f>
        <v>0</v>
      </c>
      <c r="AG51" s="749">
        <f>+Sch_I_SB[[#This Row],[Prior Approved: Direct FTE]]*(Sch_I_SB[[#This Row],[Prior Approved: Number of months]]/12)</f>
        <v>0</v>
      </c>
      <c r="AH51" s="751">
        <f>+Sch_I_SB[[#This Row],[Prior Approved: Admin FTE]]*(Sch_I_SB[[#This Row],[Prior Approved: Number of months]]/12)</f>
        <v>0</v>
      </c>
      <c r="AI51" s="752">
        <f t="shared" si="0"/>
        <v>0</v>
      </c>
      <c r="AJ51" s="751">
        <f t="shared" si="0"/>
        <v>0</v>
      </c>
    </row>
    <row r="52" spans="1:36">
      <c r="A52" s="723">
        <v>49</v>
      </c>
      <c r="B52" s="723">
        <f>+'Budget Summ Amt'!$L$6</f>
        <v>0</v>
      </c>
      <c r="C52" s="779">
        <f>+'Budget Summ Amt'!$D$6</f>
        <v>0</v>
      </c>
      <c r="D52" s="741"/>
      <c r="E52" s="725"/>
      <c r="F52" s="725"/>
      <c r="G52" s="726"/>
      <c r="H52" s="727"/>
      <c r="I52" s="728"/>
      <c r="J52" s="813"/>
      <c r="K52" s="742"/>
      <c r="L52" s="743"/>
      <c r="M52" s="743"/>
      <c r="N52" s="743"/>
      <c r="O52" s="744">
        <f>IFERROR((Sch_I_SB[[#This Row],[Proposed: Direct FTE]]+Sch_I_SB[[#This Row],[Proposed: Admin FTE]])*Sch_I_SB[[#This Row],[Proposed: Annual FTE salary $]]*(Sch_I_SB[[#This Row],[Proposed: Number of months]]/12),0)</f>
        <v>0</v>
      </c>
      <c r="P52" s="745"/>
      <c r="Q52" s="746">
        <f>Sch_I_SB[[#This Row],[Proposed: Benefits Rate %]]*Sch_I_SB[[#This Row],[Proposed: Total salary expense $]]</f>
        <v>0</v>
      </c>
      <c r="R52" s="747">
        <f>Sch_I_SB[[#This Row],[Proposed: Total salary expense $]]+Sch_I_SB[[#This Row],[Proposed: Benefits $]]</f>
        <v>0</v>
      </c>
      <c r="S52" s="742"/>
      <c r="T52" s="743"/>
      <c r="U52" s="743"/>
      <c r="V52" s="743"/>
      <c r="W52" s="744">
        <f>IFERROR((Sch_I_SB[[#This Row],[Prior Approved: Direct FTE]]+Sch_I_SB[[#This Row],[Prior Approved: Admin FTE]])*Sch_I_SB[[#This Row],[Prior Approved: Annual FTE salary $]]*(Sch_I_SB[[#This Row],[Prior Approved: Number of months]]/12),0)</f>
        <v>0</v>
      </c>
      <c r="X52" s="745"/>
      <c r="Y52" s="746">
        <f>Sch_I_SB[[#This Row],[Prior Approved: Total salary expense $]]*Sch_I_SB[[#This Row],[Prior Approved: Benefits Rate %]]</f>
        <v>0</v>
      </c>
      <c r="Z52" s="747">
        <f>+Sch_I_SB[[#This Row],[Prior Approved: Total salary expense $]]+Sch_I_SB[[#This Row],[Prior Approved: Benefits $]]</f>
        <v>0</v>
      </c>
      <c r="AA52" s="748">
        <f>IFERROR(Sch_I_SB[[#This Row],[Proposed: Direct FTE]]-Sch_I_SB[[#This Row],[Prior Approved: Direct FTE]],0)</f>
        <v>0</v>
      </c>
      <c r="AB52" s="744">
        <f>IFERROR(Sch_I_SB[[#This Row],[Proposed: Admin FTE]]-Sch_I_SB[[#This Row],[Prior Approved: Admin FTE]],0)</f>
        <v>0</v>
      </c>
      <c r="AC52" s="747">
        <f>IFERROR(Sch_I_SB[[#This Row],[Proposed: Total S&amp;B $]]-Sch_I_SB[[#This Row],[Prior Approved: Total S&amp;B $]],0)</f>
        <v>0</v>
      </c>
      <c r="AE52" s="749">
        <f>+Sch_I_SB[[#This Row],[Proposed: Direct FTE]]*(Sch_I_SB[[#This Row],[Proposed: Number of months]]/12)</f>
        <v>0</v>
      </c>
      <c r="AF52" s="750">
        <f>+Sch_I_SB[[#This Row],[Proposed: Admin FTE]]*(Sch_I_SB[[#This Row],[Proposed: Number of months]]/12)</f>
        <v>0</v>
      </c>
      <c r="AG52" s="749">
        <f>+Sch_I_SB[[#This Row],[Prior Approved: Direct FTE]]*(Sch_I_SB[[#This Row],[Prior Approved: Number of months]]/12)</f>
        <v>0</v>
      </c>
      <c r="AH52" s="751">
        <f>+Sch_I_SB[[#This Row],[Prior Approved: Admin FTE]]*(Sch_I_SB[[#This Row],[Prior Approved: Number of months]]/12)</f>
        <v>0</v>
      </c>
      <c r="AI52" s="752">
        <f t="shared" si="0"/>
        <v>0</v>
      </c>
      <c r="AJ52" s="751">
        <f t="shared" si="0"/>
        <v>0</v>
      </c>
    </row>
    <row r="53" spans="1:36">
      <c r="A53" s="723">
        <v>50</v>
      </c>
      <c r="B53" s="723">
        <f>+'Budget Summ Amt'!$L$6</f>
        <v>0</v>
      </c>
      <c r="C53" s="779">
        <f>+'Budget Summ Amt'!$D$6</f>
        <v>0</v>
      </c>
      <c r="D53" s="741"/>
      <c r="E53" s="725"/>
      <c r="F53" s="725"/>
      <c r="G53" s="726"/>
      <c r="H53" s="727"/>
      <c r="I53" s="728"/>
      <c r="J53" s="813"/>
      <c r="K53" s="742"/>
      <c r="L53" s="743"/>
      <c r="M53" s="743"/>
      <c r="N53" s="743"/>
      <c r="O53" s="744">
        <f>IFERROR((Sch_I_SB[[#This Row],[Proposed: Direct FTE]]+Sch_I_SB[[#This Row],[Proposed: Admin FTE]])*Sch_I_SB[[#This Row],[Proposed: Annual FTE salary $]]*(Sch_I_SB[[#This Row],[Proposed: Number of months]]/12),0)</f>
        <v>0</v>
      </c>
      <c r="P53" s="745"/>
      <c r="Q53" s="746">
        <f>Sch_I_SB[[#This Row],[Proposed: Benefits Rate %]]*Sch_I_SB[[#This Row],[Proposed: Total salary expense $]]</f>
        <v>0</v>
      </c>
      <c r="R53" s="747">
        <f>Sch_I_SB[[#This Row],[Proposed: Total salary expense $]]+Sch_I_SB[[#This Row],[Proposed: Benefits $]]</f>
        <v>0</v>
      </c>
      <c r="S53" s="742"/>
      <c r="T53" s="743"/>
      <c r="U53" s="743"/>
      <c r="V53" s="743"/>
      <c r="W53" s="744">
        <f>IFERROR((Sch_I_SB[[#This Row],[Prior Approved: Direct FTE]]+Sch_I_SB[[#This Row],[Prior Approved: Admin FTE]])*Sch_I_SB[[#This Row],[Prior Approved: Annual FTE salary $]]*(Sch_I_SB[[#This Row],[Prior Approved: Number of months]]/12),0)</f>
        <v>0</v>
      </c>
      <c r="X53" s="745"/>
      <c r="Y53" s="746">
        <f>Sch_I_SB[[#This Row],[Prior Approved: Total salary expense $]]*Sch_I_SB[[#This Row],[Prior Approved: Benefits Rate %]]</f>
        <v>0</v>
      </c>
      <c r="Z53" s="747">
        <f>+Sch_I_SB[[#This Row],[Prior Approved: Total salary expense $]]+Sch_I_SB[[#This Row],[Prior Approved: Benefits $]]</f>
        <v>0</v>
      </c>
      <c r="AA53" s="748">
        <f>IFERROR(Sch_I_SB[[#This Row],[Proposed: Direct FTE]]-Sch_I_SB[[#This Row],[Prior Approved: Direct FTE]],0)</f>
        <v>0</v>
      </c>
      <c r="AB53" s="744">
        <f>IFERROR(Sch_I_SB[[#This Row],[Proposed: Admin FTE]]-Sch_I_SB[[#This Row],[Prior Approved: Admin FTE]],0)</f>
        <v>0</v>
      </c>
      <c r="AC53" s="747">
        <f>IFERROR(Sch_I_SB[[#This Row],[Proposed: Total S&amp;B $]]-Sch_I_SB[[#This Row],[Prior Approved: Total S&amp;B $]],0)</f>
        <v>0</v>
      </c>
      <c r="AE53" s="749">
        <f>+Sch_I_SB[[#This Row],[Proposed: Direct FTE]]*(Sch_I_SB[[#This Row],[Proposed: Number of months]]/12)</f>
        <v>0</v>
      </c>
      <c r="AF53" s="750">
        <f>+Sch_I_SB[[#This Row],[Proposed: Admin FTE]]*(Sch_I_SB[[#This Row],[Proposed: Number of months]]/12)</f>
        <v>0</v>
      </c>
      <c r="AG53" s="749">
        <f>+Sch_I_SB[[#This Row],[Prior Approved: Direct FTE]]*(Sch_I_SB[[#This Row],[Prior Approved: Number of months]]/12)</f>
        <v>0</v>
      </c>
      <c r="AH53" s="751">
        <f>+Sch_I_SB[[#This Row],[Prior Approved: Admin FTE]]*(Sch_I_SB[[#This Row],[Prior Approved: Number of months]]/12)</f>
        <v>0</v>
      </c>
      <c r="AI53" s="752">
        <f t="shared" si="0"/>
        <v>0</v>
      </c>
      <c r="AJ53" s="751">
        <f t="shared" si="0"/>
        <v>0</v>
      </c>
    </row>
    <row r="54" spans="1:36">
      <c r="A54" s="723">
        <v>51</v>
      </c>
      <c r="B54" s="723">
        <f>+'Budget Summ Amt'!$L$6</f>
        <v>0</v>
      </c>
      <c r="C54" s="779">
        <f>+'Budget Summ Amt'!$D$6</f>
        <v>0</v>
      </c>
      <c r="D54" s="741"/>
      <c r="E54" s="725"/>
      <c r="F54" s="725"/>
      <c r="G54" s="726"/>
      <c r="H54" s="727"/>
      <c r="I54" s="728"/>
      <c r="J54" s="813"/>
      <c r="K54" s="742"/>
      <c r="L54" s="743"/>
      <c r="M54" s="743"/>
      <c r="N54" s="743"/>
      <c r="O54" s="744">
        <f>IFERROR((Sch_I_SB[[#This Row],[Proposed: Direct FTE]]+Sch_I_SB[[#This Row],[Proposed: Admin FTE]])*Sch_I_SB[[#This Row],[Proposed: Annual FTE salary $]]*(Sch_I_SB[[#This Row],[Proposed: Number of months]]/12),0)</f>
        <v>0</v>
      </c>
      <c r="P54" s="745"/>
      <c r="Q54" s="746">
        <f>Sch_I_SB[[#This Row],[Proposed: Benefits Rate %]]*Sch_I_SB[[#This Row],[Proposed: Total salary expense $]]</f>
        <v>0</v>
      </c>
      <c r="R54" s="747">
        <f>Sch_I_SB[[#This Row],[Proposed: Total salary expense $]]+Sch_I_SB[[#This Row],[Proposed: Benefits $]]</f>
        <v>0</v>
      </c>
      <c r="S54" s="742"/>
      <c r="T54" s="743"/>
      <c r="U54" s="743"/>
      <c r="V54" s="743"/>
      <c r="W54" s="744">
        <f>IFERROR((Sch_I_SB[[#This Row],[Prior Approved: Direct FTE]]+Sch_I_SB[[#This Row],[Prior Approved: Admin FTE]])*Sch_I_SB[[#This Row],[Prior Approved: Annual FTE salary $]]*(Sch_I_SB[[#This Row],[Prior Approved: Number of months]]/12),0)</f>
        <v>0</v>
      </c>
      <c r="X54" s="745"/>
      <c r="Y54" s="746">
        <f>Sch_I_SB[[#This Row],[Prior Approved: Total salary expense $]]*Sch_I_SB[[#This Row],[Prior Approved: Benefits Rate %]]</f>
        <v>0</v>
      </c>
      <c r="Z54" s="747">
        <f>+Sch_I_SB[[#This Row],[Prior Approved: Total salary expense $]]+Sch_I_SB[[#This Row],[Prior Approved: Benefits $]]</f>
        <v>0</v>
      </c>
      <c r="AA54" s="748">
        <f>IFERROR(Sch_I_SB[[#This Row],[Proposed: Direct FTE]]-Sch_I_SB[[#This Row],[Prior Approved: Direct FTE]],0)</f>
        <v>0</v>
      </c>
      <c r="AB54" s="744">
        <f>IFERROR(Sch_I_SB[[#This Row],[Proposed: Admin FTE]]-Sch_I_SB[[#This Row],[Prior Approved: Admin FTE]],0)</f>
        <v>0</v>
      </c>
      <c r="AC54" s="747">
        <f>IFERROR(Sch_I_SB[[#This Row],[Proposed: Total S&amp;B $]]-Sch_I_SB[[#This Row],[Prior Approved: Total S&amp;B $]],0)</f>
        <v>0</v>
      </c>
      <c r="AE54" s="749">
        <f>+Sch_I_SB[[#This Row],[Proposed: Direct FTE]]*(Sch_I_SB[[#This Row],[Proposed: Number of months]]/12)</f>
        <v>0</v>
      </c>
      <c r="AF54" s="750">
        <f>+Sch_I_SB[[#This Row],[Proposed: Admin FTE]]*(Sch_I_SB[[#This Row],[Proposed: Number of months]]/12)</f>
        <v>0</v>
      </c>
      <c r="AG54" s="749">
        <f>+Sch_I_SB[[#This Row],[Prior Approved: Direct FTE]]*(Sch_I_SB[[#This Row],[Prior Approved: Number of months]]/12)</f>
        <v>0</v>
      </c>
      <c r="AH54" s="751">
        <f>+Sch_I_SB[[#This Row],[Prior Approved: Admin FTE]]*(Sch_I_SB[[#This Row],[Prior Approved: Number of months]]/12)</f>
        <v>0</v>
      </c>
      <c r="AI54" s="752">
        <f t="shared" si="0"/>
        <v>0</v>
      </c>
      <c r="AJ54" s="751">
        <f t="shared" si="0"/>
        <v>0</v>
      </c>
    </row>
    <row r="55" spans="1:36">
      <c r="A55" s="723">
        <v>52</v>
      </c>
      <c r="B55" s="723">
        <f>+'Budget Summ Amt'!$L$6</f>
        <v>0</v>
      </c>
      <c r="C55" s="779">
        <f>+'Budget Summ Amt'!$D$6</f>
        <v>0</v>
      </c>
      <c r="D55" s="741"/>
      <c r="E55" s="725"/>
      <c r="F55" s="725"/>
      <c r="G55" s="726"/>
      <c r="H55" s="727"/>
      <c r="I55" s="728"/>
      <c r="J55" s="813"/>
      <c r="K55" s="742"/>
      <c r="L55" s="743"/>
      <c r="M55" s="743"/>
      <c r="N55" s="743"/>
      <c r="O55" s="744">
        <f>IFERROR((Sch_I_SB[[#This Row],[Proposed: Direct FTE]]+Sch_I_SB[[#This Row],[Proposed: Admin FTE]])*Sch_I_SB[[#This Row],[Proposed: Annual FTE salary $]]*(Sch_I_SB[[#This Row],[Proposed: Number of months]]/12),0)</f>
        <v>0</v>
      </c>
      <c r="P55" s="745"/>
      <c r="Q55" s="746">
        <f>Sch_I_SB[[#This Row],[Proposed: Benefits Rate %]]*Sch_I_SB[[#This Row],[Proposed: Total salary expense $]]</f>
        <v>0</v>
      </c>
      <c r="R55" s="747">
        <f>Sch_I_SB[[#This Row],[Proposed: Total salary expense $]]+Sch_I_SB[[#This Row],[Proposed: Benefits $]]</f>
        <v>0</v>
      </c>
      <c r="S55" s="742"/>
      <c r="T55" s="743"/>
      <c r="U55" s="743"/>
      <c r="V55" s="743"/>
      <c r="W55" s="744">
        <f>IFERROR((Sch_I_SB[[#This Row],[Prior Approved: Direct FTE]]+Sch_I_SB[[#This Row],[Prior Approved: Admin FTE]])*Sch_I_SB[[#This Row],[Prior Approved: Annual FTE salary $]]*(Sch_I_SB[[#This Row],[Prior Approved: Number of months]]/12),0)</f>
        <v>0</v>
      </c>
      <c r="X55" s="745"/>
      <c r="Y55" s="746">
        <f>Sch_I_SB[[#This Row],[Prior Approved: Total salary expense $]]*Sch_I_SB[[#This Row],[Prior Approved: Benefits Rate %]]</f>
        <v>0</v>
      </c>
      <c r="Z55" s="747">
        <f>+Sch_I_SB[[#This Row],[Prior Approved: Total salary expense $]]+Sch_I_SB[[#This Row],[Prior Approved: Benefits $]]</f>
        <v>0</v>
      </c>
      <c r="AA55" s="748">
        <f>IFERROR(Sch_I_SB[[#This Row],[Proposed: Direct FTE]]-Sch_I_SB[[#This Row],[Prior Approved: Direct FTE]],0)</f>
        <v>0</v>
      </c>
      <c r="AB55" s="744">
        <f>IFERROR(Sch_I_SB[[#This Row],[Proposed: Admin FTE]]-Sch_I_SB[[#This Row],[Prior Approved: Admin FTE]],0)</f>
        <v>0</v>
      </c>
      <c r="AC55" s="747">
        <f>IFERROR(Sch_I_SB[[#This Row],[Proposed: Total S&amp;B $]]-Sch_I_SB[[#This Row],[Prior Approved: Total S&amp;B $]],0)</f>
        <v>0</v>
      </c>
      <c r="AE55" s="749">
        <f>+Sch_I_SB[[#This Row],[Proposed: Direct FTE]]*(Sch_I_SB[[#This Row],[Proposed: Number of months]]/12)</f>
        <v>0</v>
      </c>
      <c r="AF55" s="750">
        <f>+Sch_I_SB[[#This Row],[Proposed: Admin FTE]]*(Sch_I_SB[[#This Row],[Proposed: Number of months]]/12)</f>
        <v>0</v>
      </c>
      <c r="AG55" s="749">
        <f>+Sch_I_SB[[#This Row],[Prior Approved: Direct FTE]]*(Sch_I_SB[[#This Row],[Prior Approved: Number of months]]/12)</f>
        <v>0</v>
      </c>
      <c r="AH55" s="751">
        <f>+Sch_I_SB[[#This Row],[Prior Approved: Admin FTE]]*(Sch_I_SB[[#This Row],[Prior Approved: Number of months]]/12)</f>
        <v>0</v>
      </c>
      <c r="AI55" s="752">
        <f t="shared" si="0"/>
        <v>0</v>
      </c>
      <c r="AJ55" s="751">
        <f t="shared" si="0"/>
        <v>0</v>
      </c>
    </row>
    <row r="56" spans="1:36">
      <c r="A56" s="723">
        <v>53</v>
      </c>
      <c r="B56" s="723">
        <f>+'Budget Summ Amt'!$L$6</f>
        <v>0</v>
      </c>
      <c r="C56" s="779">
        <f>+'Budget Summ Amt'!$D$6</f>
        <v>0</v>
      </c>
      <c r="D56" s="741"/>
      <c r="E56" s="725"/>
      <c r="F56" s="725"/>
      <c r="G56" s="726"/>
      <c r="H56" s="727"/>
      <c r="I56" s="728"/>
      <c r="J56" s="813"/>
      <c r="K56" s="742"/>
      <c r="L56" s="743"/>
      <c r="M56" s="743"/>
      <c r="N56" s="743"/>
      <c r="O56" s="744">
        <f>IFERROR((Sch_I_SB[[#This Row],[Proposed: Direct FTE]]+Sch_I_SB[[#This Row],[Proposed: Admin FTE]])*Sch_I_SB[[#This Row],[Proposed: Annual FTE salary $]]*(Sch_I_SB[[#This Row],[Proposed: Number of months]]/12),0)</f>
        <v>0</v>
      </c>
      <c r="P56" s="745"/>
      <c r="Q56" s="746">
        <f>Sch_I_SB[[#This Row],[Proposed: Benefits Rate %]]*Sch_I_SB[[#This Row],[Proposed: Total salary expense $]]</f>
        <v>0</v>
      </c>
      <c r="R56" s="747">
        <f>Sch_I_SB[[#This Row],[Proposed: Total salary expense $]]+Sch_I_SB[[#This Row],[Proposed: Benefits $]]</f>
        <v>0</v>
      </c>
      <c r="S56" s="742"/>
      <c r="T56" s="743"/>
      <c r="U56" s="743"/>
      <c r="V56" s="743"/>
      <c r="W56" s="744">
        <f>IFERROR((Sch_I_SB[[#This Row],[Prior Approved: Direct FTE]]+Sch_I_SB[[#This Row],[Prior Approved: Admin FTE]])*Sch_I_SB[[#This Row],[Prior Approved: Annual FTE salary $]]*(Sch_I_SB[[#This Row],[Prior Approved: Number of months]]/12),0)</f>
        <v>0</v>
      </c>
      <c r="X56" s="745"/>
      <c r="Y56" s="746">
        <f>Sch_I_SB[[#This Row],[Prior Approved: Total salary expense $]]*Sch_I_SB[[#This Row],[Prior Approved: Benefits Rate %]]</f>
        <v>0</v>
      </c>
      <c r="Z56" s="747">
        <f>+Sch_I_SB[[#This Row],[Prior Approved: Total salary expense $]]+Sch_I_SB[[#This Row],[Prior Approved: Benefits $]]</f>
        <v>0</v>
      </c>
      <c r="AA56" s="748">
        <f>IFERROR(Sch_I_SB[[#This Row],[Proposed: Direct FTE]]-Sch_I_SB[[#This Row],[Prior Approved: Direct FTE]],0)</f>
        <v>0</v>
      </c>
      <c r="AB56" s="744">
        <f>IFERROR(Sch_I_SB[[#This Row],[Proposed: Admin FTE]]-Sch_I_SB[[#This Row],[Prior Approved: Admin FTE]],0)</f>
        <v>0</v>
      </c>
      <c r="AC56" s="747">
        <f>IFERROR(Sch_I_SB[[#This Row],[Proposed: Total S&amp;B $]]-Sch_I_SB[[#This Row],[Prior Approved: Total S&amp;B $]],0)</f>
        <v>0</v>
      </c>
      <c r="AE56" s="749">
        <f>+Sch_I_SB[[#This Row],[Proposed: Direct FTE]]*(Sch_I_SB[[#This Row],[Proposed: Number of months]]/12)</f>
        <v>0</v>
      </c>
      <c r="AF56" s="750">
        <f>+Sch_I_SB[[#This Row],[Proposed: Admin FTE]]*(Sch_I_SB[[#This Row],[Proposed: Number of months]]/12)</f>
        <v>0</v>
      </c>
      <c r="AG56" s="749">
        <f>+Sch_I_SB[[#This Row],[Prior Approved: Direct FTE]]*(Sch_I_SB[[#This Row],[Prior Approved: Number of months]]/12)</f>
        <v>0</v>
      </c>
      <c r="AH56" s="751">
        <f>+Sch_I_SB[[#This Row],[Prior Approved: Admin FTE]]*(Sch_I_SB[[#This Row],[Prior Approved: Number of months]]/12)</f>
        <v>0</v>
      </c>
      <c r="AI56" s="752">
        <f t="shared" si="0"/>
        <v>0</v>
      </c>
      <c r="AJ56" s="751">
        <f t="shared" si="0"/>
        <v>0</v>
      </c>
    </row>
    <row r="57" spans="1:36">
      <c r="A57" s="723">
        <v>54</v>
      </c>
      <c r="B57" s="723">
        <f>+'Budget Summ Amt'!$L$6</f>
        <v>0</v>
      </c>
      <c r="C57" s="779">
        <f>+'Budget Summ Amt'!$D$6</f>
        <v>0</v>
      </c>
      <c r="D57" s="741"/>
      <c r="E57" s="725"/>
      <c r="F57" s="725"/>
      <c r="G57" s="726"/>
      <c r="H57" s="727"/>
      <c r="I57" s="728"/>
      <c r="J57" s="813"/>
      <c r="K57" s="742"/>
      <c r="L57" s="743"/>
      <c r="M57" s="743"/>
      <c r="N57" s="743"/>
      <c r="O57" s="744">
        <f>IFERROR((Sch_I_SB[[#This Row],[Proposed: Direct FTE]]+Sch_I_SB[[#This Row],[Proposed: Admin FTE]])*Sch_I_SB[[#This Row],[Proposed: Annual FTE salary $]]*(Sch_I_SB[[#This Row],[Proposed: Number of months]]/12),0)</f>
        <v>0</v>
      </c>
      <c r="P57" s="745"/>
      <c r="Q57" s="746">
        <f>Sch_I_SB[[#This Row],[Proposed: Benefits Rate %]]*Sch_I_SB[[#This Row],[Proposed: Total salary expense $]]</f>
        <v>0</v>
      </c>
      <c r="R57" s="747">
        <f>Sch_I_SB[[#This Row],[Proposed: Total salary expense $]]+Sch_I_SB[[#This Row],[Proposed: Benefits $]]</f>
        <v>0</v>
      </c>
      <c r="S57" s="742"/>
      <c r="T57" s="743"/>
      <c r="U57" s="743"/>
      <c r="V57" s="743"/>
      <c r="W57" s="744">
        <f>IFERROR((Sch_I_SB[[#This Row],[Prior Approved: Direct FTE]]+Sch_I_SB[[#This Row],[Prior Approved: Admin FTE]])*Sch_I_SB[[#This Row],[Prior Approved: Annual FTE salary $]]*(Sch_I_SB[[#This Row],[Prior Approved: Number of months]]/12),0)</f>
        <v>0</v>
      </c>
      <c r="X57" s="745"/>
      <c r="Y57" s="746">
        <f>Sch_I_SB[[#This Row],[Prior Approved: Total salary expense $]]*Sch_I_SB[[#This Row],[Prior Approved: Benefits Rate %]]</f>
        <v>0</v>
      </c>
      <c r="Z57" s="747">
        <f>+Sch_I_SB[[#This Row],[Prior Approved: Total salary expense $]]+Sch_I_SB[[#This Row],[Prior Approved: Benefits $]]</f>
        <v>0</v>
      </c>
      <c r="AA57" s="748">
        <f>IFERROR(Sch_I_SB[[#This Row],[Proposed: Direct FTE]]-Sch_I_SB[[#This Row],[Prior Approved: Direct FTE]],0)</f>
        <v>0</v>
      </c>
      <c r="AB57" s="744">
        <f>IFERROR(Sch_I_SB[[#This Row],[Proposed: Admin FTE]]-Sch_I_SB[[#This Row],[Prior Approved: Admin FTE]],0)</f>
        <v>0</v>
      </c>
      <c r="AC57" s="747">
        <f>IFERROR(Sch_I_SB[[#This Row],[Proposed: Total S&amp;B $]]-Sch_I_SB[[#This Row],[Prior Approved: Total S&amp;B $]],0)</f>
        <v>0</v>
      </c>
      <c r="AE57" s="749">
        <f>+Sch_I_SB[[#This Row],[Proposed: Direct FTE]]*(Sch_I_SB[[#This Row],[Proposed: Number of months]]/12)</f>
        <v>0</v>
      </c>
      <c r="AF57" s="750">
        <f>+Sch_I_SB[[#This Row],[Proposed: Admin FTE]]*(Sch_I_SB[[#This Row],[Proposed: Number of months]]/12)</f>
        <v>0</v>
      </c>
      <c r="AG57" s="749">
        <f>+Sch_I_SB[[#This Row],[Prior Approved: Direct FTE]]*(Sch_I_SB[[#This Row],[Prior Approved: Number of months]]/12)</f>
        <v>0</v>
      </c>
      <c r="AH57" s="751">
        <f>+Sch_I_SB[[#This Row],[Prior Approved: Admin FTE]]*(Sch_I_SB[[#This Row],[Prior Approved: Number of months]]/12)</f>
        <v>0</v>
      </c>
      <c r="AI57" s="752">
        <f t="shared" si="0"/>
        <v>0</v>
      </c>
      <c r="AJ57" s="751">
        <f t="shared" si="0"/>
        <v>0</v>
      </c>
    </row>
    <row r="58" spans="1:36">
      <c r="A58" s="723">
        <v>55</v>
      </c>
      <c r="B58" s="723">
        <f>+'Budget Summ Amt'!$L$6</f>
        <v>0</v>
      </c>
      <c r="C58" s="779">
        <f>+'Budget Summ Amt'!$D$6</f>
        <v>0</v>
      </c>
      <c r="D58" s="741"/>
      <c r="E58" s="725"/>
      <c r="F58" s="725"/>
      <c r="G58" s="726"/>
      <c r="H58" s="727"/>
      <c r="I58" s="728"/>
      <c r="J58" s="813"/>
      <c r="K58" s="742"/>
      <c r="L58" s="743"/>
      <c r="M58" s="743"/>
      <c r="N58" s="743"/>
      <c r="O58" s="744">
        <f>IFERROR((Sch_I_SB[[#This Row],[Proposed: Direct FTE]]+Sch_I_SB[[#This Row],[Proposed: Admin FTE]])*Sch_I_SB[[#This Row],[Proposed: Annual FTE salary $]]*(Sch_I_SB[[#This Row],[Proposed: Number of months]]/12),0)</f>
        <v>0</v>
      </c>
      <c r="P58" s="745"/>
      <c r="Q58" s="746">
        <f>Sch_I_SB[[#This Row],[Proposed: Benefits Rate %]]*Sch_I_SB[[#This Row],[Proposed: Total salary expense $]]</f>
        <v>0</v>
      </c>
      <c r="R58" s="747">
        <f>Sch_I_SB[[#This Row],[Proposed: Total salary expense $]]+Sch_I_SB[[#This Row],[Proposed: Benefits $]]</f>
        <v>0</v>
      </c>
      <c r="S58" s="742"/>
      <c r="T58" s="743"/>
      <c r="U58" s="743"/>
      <c r="V58" s="743"/>
      <c r="W58" s="744">
        <f>IFERROR((Sch_I_SB[[#This Row],[Prior Approved: Direct FTE]]+Sch_I_SB[[#This Row],[Prior Approved: Admin FTE]])*Sch_I_SB[[#This Row],[Prior Approved: Annual FTE salary $]]*(Sch_I_SB[[#This Row],[Prior Approved: Number of months]]/12),0)</f>
        <v>0</v>
      </c>
      <c r="X58" s="745"/>
      <c r="Y58" s="746">
        <f>Sch_I_SB[[#This Row],[Prior Approved: Total salary expense $]]*Sch_I_SB[[#This Row],[Prior Approved: Benefits Rate %]]</f>
        <v>0</v>
      </c>
      <c r="Z58" s="747">
        <f>+Sch_I_SB[[#This Row],[Prior Approved: Total salary expense $]]+Sch_I_SB[[#This Row],[Prior Approved: Benefits $]]</f>
        <v>0</v>
      </c>
      <c r="AA58" s="748">
        <f>IFERROR(Sch_I_SB[[#This Row],[Proposed: Direct FTE]]-Sch_I_SB[[#This Row],[Prior Approved: Direct FTE]],0)</f>
        <v>0</v>
      </c>
      <c r="AB58" s="744">
        <f>IFERROR(Sch_I_SB[[#This Row],[Proposed: Admin FTE]]-Sch_I_SB[[#This Row],[Prior Approved: Admin FTE]],0)</f>
        <v>0</v>
      </c>
      <c r="AC58" s="747">
        <f>IFERROR(Sch_I_SB[[#This Row],[Proposed: Total S&amp;B $]]-Sch_I_SB[[#This Row],[Prior Approved: Total S&amp;B $]],0)</f>
        <v>0</v>
      </c>
      <c r="AE58" s="749">
        <f>+Sch_I_SB[[#This Row],[Proposed: Direct FTE]]*(Sch_I_SB[[#This Row],[Proposed: Number of months]]/12)</f>
        <v>0</v>
      </c>
      <c r="AF58" s="750">
        <f>+Sch_I_SB[[#This Row],[Proposed: Admin FTE]]*(Sch_I_SB[[#This Row],[Proposed: Number of months]]/12)</f>
        <v>0</v>
      </c>
      <c r="AG58" s="749">
        <f>+Sch_I_SB[[#This Row],[Prior Approved: Direct FTE]]*(Sch_I_SB[[#This Row],[Prior Approved: Number of months]]/12)</f>
        <v>0</v>
      </c>
      <c r="AH58" s="751">
        <f>+Sch_I_SB[[#This Row],[Prior Approved: Admin FTE]]*(Sch_I_SB[[#This Row],[Prior Approved: Number of months]]/12)</f>
        <v>0</v>
      </c>
      <c r="AI58" s="752">
        <f t="shared" si="0"/>
        <v>0</v>
      </c>
      <c r="AJ58" s="751">
        <f t="shared" si="0"/>
        <v>0</v>
      </c>
    </row>
    <row r="59" spans="1:36">
      <c r="A59" s="723">
        <v>56</v>
      </c>
      <c r="B59" s="723">
        <f>+'Budget Summ Amt'!$L$6</f>
        <v>0</v>
      </c>
      <c r="C59" s="779">
        <f>+'Budget Summ Amt'!$D$6</f>
        <v>0</v>
      </c>
      <c r="D59" s="741"/>
      <c r="E59" s="725"/>
      <c r="F59" s="725"/>
      <c r="G59" s="726"/>
      <c r="H59" s="727"/>
      <c r="I59" s="728"/>
      <c r="J59" s="813"/>
      <c r="K59" s="742"/>
      <c r="L59" s="743"/>
      <c r="M59" s="743"/>
      <c r="N59" s="743"/>
      <c r="O59" s="744">
        <f>IFERROR((Sch_I_SB[[#This Row],[Proposed: Direct FTE]]+Sch_I_SB[[#This Row],[Proposed: Admin FTE]])*Sch_I_SB[[#This Row],[Proposed: Annual FTE salary $]]*(Sch_I_SB[[#This Row],[Proposed: Number of months]]/12),0)</f>
        <v>0</v>
      </c>
      <c r="P59" s="745"/>
      <c r="Q59" s="746">
        <f>Sch_I_SB[[#This Row],[Proposed: Benefits Rate %]]*Sch_I_SB[[#This Row],[Proposed: Total salary expense $]]</f>
        <v>0</v>
      </c>
      <c r="R59" s="747">
        <f>Sch_I_SB[[#This Row],[Proposed: Total salary expense $]]+Sch_I_SB[[#This Row],[Proposed: Benefits $]]</f>
        <v>0</v>
      </c>
      <c r="S59" s="742"/>
      <c r="T59" s="743"/>
      <c r="U59" s="743"/>
      <c r="V59" s="743"/>
      <c r="W59" s="744">
        <f>IFERROR((Sch_I_SB[[#This Row],[Prior Approved: Direct FTE]]+Sch_I_SB[[#This Row],[Prior Approved: Admin FTE]])*Sch_I_SB[[#This Row],[Prior Approved: Annual FTE salary $]]*(Sch_I_SB[[#This Row],[Prior Approved: Number of months]]/12),0)</f>
        <v>0</v>
      </c>
      <c r="X59" s="745"/>
      <c r="Y59" s="746">
        <f>Sch_I_SB[[#This Row],[Prior Approved: Total salary expense $]]*Sch_I_SB[[#This Row],[Prior Approved: Benefits Rate %]]</f>
        <v>0</v>
      </c>
      <c r="Z59" s="747">
        <f>+Sch_I_SB[[#This Row],[Prior Approved: Total salary expense $]]+Sch_I_SB[[#This Row],[Prior Approved: Benefits $]]</f>
        <v>0</v>
      </c>
      <c r="AA59" s="748">
        <f>IFERROR(Sch_I_SB[[#This Row],[Proposed: Direct FTE]]-Sch_I_SB[[#This Row],[Prior Approved: Direct FTE]],0)</f>
        <v>0</v>
      </c>
      <c r="AB59" s="744">
        <f>IFERROR(Sch_I_SB[[#This Row],[Proposed: Admin FTE]]-Sch_I_SB[[#This Row],[Prior Approved: Admin FTE]],0)</f>
        <v>0</v>
      </c>
      <c r="AC59" s="747">
        <f>IFERROR(Sch_I_SB[[#This Row],[Proposed: Total S&amp;B $]]-Sch_I_SB[[#This Row],[Prior Approved: Total S&amp;B $]],0)</f>
        <v>0</v>
      </c>
      <c r="AE59" s="749">
        <f>+Sch_I_SB[[#This Row],[Proposed: Direct FTE]]*(Sch_I_SB[[#This Row],[Proposed: Number of months]]/12)</f>
        <v>0</v>
      </c>
      <c r="AF59" s="750">
        <f>+Sch_I_SB[[#This Row],[Proposed: Admin FTE]]*(Sch_I_SB[[#This Row],[Proposed: Number of months]]/12)</f>
        <v>0</v>
      </c>
      <c r="AG59" s="749">
        <f>+Sch_I_SB[[#This Row],[Prior Approved: Direct FTE]]*(Sch_I_SB[[#This Row],[Prior Approved: Number of months]]/12)</f>
        <v>0</v>
      </c>
      <c r="AH59" s="751">
        <f>+Sch_I_SB[[#This Row],[Prior Approved: Admin FTE]]*(Sch_I_SB[[#This Row],[Prior Approved: Number of months]]/12)</f>
        <v>0</v>
      </c>
      <c r="AI59" s="752">
        <f t="shared" si="0"/>
        <v>0</v>
      </c>
      <c r="AJ59" s="751">
        <f t="shared" si="0"/>
        <v>0</v>
      </c>
    </row>
    <row r="60" spans="1:36">
      <c r="A60" s="723">
        <v>57</v>
      </c>
      <c r="B60" s="723">
        <f>+'Budget Summ Amt'!$L$6</f>
        <v>0</v>
      </c>
      <c r="C60" s="779">
        <f>+'Budget Summ Amt'!$D$6</f>
        <v>0</v>
      </c>
      <c r="D60" s="741"/>
      <c r="E60" s="725"/>
      <c r="F60" s="725"/>
      <c r="G60" s="726"/>
      <c r="H60" s="727"/>
      <c r="I60" s="728"/>
      <c r="J60" s="813"/>
      <c r="K60" s="742"/>
      <c r="L60" s="743"/>
      <c r="M60" s="743"/>
      <c r="N60" s="743"/>
      <c r="O60" s="744">
        <f>IFERROR((Sch_I_SB[[#This Row],[Proposed: Direct FTE]]+Sch_I_SB[[#This Row],[Proposed: Admin FTE]])*Sch_I_SB[[#This Row],[Proposed: Annual FTE salary $]]*(Sch_I_SB[[#This Row],[Proposed: Number of months]]/12),0)</f>
        <v>0</v>
      </c>
      <c r="P60" s="745"/>
      <c r="Q60" s="746">
        <f>Sch_I_SB[[#This Row],[Proposed: Benefits Rate %]]*Sch_I_SB[[#This Row],[Proposed: Total salary expense $]]</f>
        <v>0</v>
      </c>
      <c r="R60" s="747">
        <f>Sch_I_SB[[#This Row],[Proposed: Total salary expense $]]+Sch_I_SB[[#This Row],[Proposed: Benefits $]]</f>
        <v>0</v>
      </c>
      <c r="S60" s="742"/>
      <c r="T60" s="743"/>
      <c r="U60" s="743"/>
      <c r="V60" s="743"/>
      <c r="W60" s="744">
        <f>IFERROR((Sch_I_SB[[#This Row],[Prior Approved: Direct FTE]]+Sch_I_SB[[#This Row],[Prior Approved: Admin FTE]])*Sch_I_SB[[#This Row],[Prior Approved: Annual FTE salary $]]*(Sch_I_SB[[#This Row],[Prior Approved: Number of months]]/12),0)</f>
        <v>0</v>
      </c>
      <c r="X60" s="745"/>
      <c r="Y60" s="746">
        <f>Sch_I_SB[[#This Row],[Prior Approved: Total salary expense $]]*Sch_I_SB[[#This Row],[Prior Approved: Benefits Rate %]]</f>
        <v>0</v>
      </c>
      <c r="Z60" s="747">
        <f>+Sch_I_SB[[#This Row],[Prior Approved: Total salary expense $]]+Sch_I_SB[[#This Row],[Prior Approved: Benefits $]]</f>
        <v>0</v>
      </c>
      <c r="AA60" s="748">
        <f>IFERROR(Sch_I_SB[[#This Row],[Proposed: Direct FTE]]-Sch_I_SB[[#This Row],[Prior Approved: Direct FTE]],0)</f>
        <v>0</v>
      </c>
      <c r="AB60" s="744">
        <f>IFERROR(Sch_I_SB[[#This Row],[Proposed: Admin FTE]]-Sch_I_SB[[#This Row],[Prior Approved: Admin FTE]],0)</f>
        <v>0</v>
      </c>
      <c r="AC60" s="747">
        <f>IFERROR(Sch_I_SB[[#This Row],[Proposed: Total S&amp;B $]]-Sch_I_SB[[#This Row],[Prior Approved: Total S&amp;B $]],0)</f>
        <v>0</v>
      </c>
      <c r="AE60" s="749">
        <f>+Sch_I_SB[[#This Row],[Proposed: Direct FTE]]*(Sch_I_SB[[#This Row],[Proposed: Number of months]]/12)</f>
        <v>0</v>
      </c>
      <c r="AF60" s="750">
        <f>+Sch_I_SB[[#This Row],[Proposed: Admin FTE]]*(Sch_I_SB[[#This Row],[Proposed: Number of months]]/12)</f>
        <v>0</v>
      </c>
      <c r="AG60" s="749">
        <f>+Sch_I_SB[[#This Row],[Prior Approved: Direct FTE]]*(Sch_I_SB[[#This Row],[Prior Approved: Number of months]]/12)</f>
        <v>0</v>
      </c>
      <c r="AH60" s="751">
        <f>+Sch_I_SB[[#This Row],[Prior Approved: Admin FTE]]*(Sch_I_SB[[#This Row],[Prior Approved: Number of months]]/12)</f>
        <v>0</v>
      </c>
      <c r="AI60" s="752">
        <f t="shared" si="0"/>
        <v>0</v>
      </c>
      <c r="AJ60" s="751">
        <f t="shared" si="0"/>
        <v>0</v>
      </c>
    </row>
    <row r="61" spans="1:36">
      <c r="A61" s="723">
        <v>58</v>
      </c>
      <c r="B61" s="723">
        <f>+'Budget Summ Amt'!$L$6</f>
        <v>0</v>
      </c>
      <c r="C61" s="779">
        <f>+'Budget Summ Amt'!$D$6</f>
        <v>0</v>
      </c>
      <c r="D61" s="741"/>
      <c r="E61" s="725"/>
      <c r="F61" s="725"/>
      <c r="G61" s="726"/>
      <c r="H61" s="727"/>
      <c r="I61" s="728"/>
      <c r="J61" s="813"/>
      <c r="K61" s="742"/>
      <c r="L61" s="743"/>
      <c r="M61" s="743"/>
      <c r="N61" s="743"/>
      <c r="O61" s="744">
        <f>IFERROR((Sch_I_SB[[#This Row],[Proposed: Direct FTE]]+Sch_I_SB[[#This Row],[Proposed: Admin FTE]])*Sch_I_SB[[#This Row],[Proposed: Annual FTE salary $]]*(Sch_I_SB[[#This Row],[Proposed: Number of months]]/12),0)</f>
        <v>0</v>
      </c>
      <c r="P61" s="745"/>
      <c r="Q61" s="746">
        <f>Sch_I_SB[[#This Row],[Proposed: Benefits Rate %]]*Sch_I_SB[[#This Row],[Proposed: Total salary expense $]]</f>
        <v>0</v>
      </c>
      <c r="R61" s="747">
        <f>Sch_I_SB[[#This Row],[Proposed: Total salary expense $]]+Sch_I_SB[[#This Row],[Proposed: Benefits $]]</f>
        <v>0</v>
      </c>
      <c r="S61" s="742"/>
      <c r="T61" s="743"/>
      <c r="U61" s="743"/>
      <c r="V61" s="743"/>
      <c r="W61" s="744">
        <f>IFERROR((Sch_I_SB[[#This Row],[Prior Approved: Direct FTE]]+Sch_I_SB[[#This Row],[Prior Approved: Admin FTE]])*Sch_I_SB[[#This Row],[Prior Approved: Annual FTE salary $]]*(Sch_I_SB[[#This Row],[Prior Approved: Number of months]]/12),0)</f>
        <v>0</v>
      </c>
      <c r="X61" s="745"/>
      <c r="Y61" s="746">
        <f>Sch_I_SB[[#This Row],[Prior Approved: Total salary expense $]]*Sch_I_SB[[#This Row],[Prior Approved: Benefits Rate %]]</f>
        <v>0</v>
      </c>
      <c r="Z61" s="747">
        <f>+Sch_I_SB[[#This Row],[Prior Approved: Total salary expense $]]+Sch_I_SB[[#This Row],[Prior Approved: Benefits $]]</f>
        <v>0</v>
      </c>
      <c r="AA61" s="748">
        <f>IFERROR(Sch_I_SB[[#This Row],[Proposed: Direct FTE]]-Sch_I_SB[[#This Row],[Prior Approved: Direct FTE]],0)</f>
        <v>0</v>
      </c>
      <c r="AB61" s="744">
        <f>IFERROR(Sch_I_SB[[#This Row],[Proposed: Admin FTE]]-Sch_I_SB[[#This Row],[Prior Approved: Admin FTE]],0)</f>
        <v>0</v>
      </c>
      <c r="AC61" s="747">
        <f>IFERROR(Sch_I_SB[[#This Row],[Proposed: Total S&amp;B $]]-Sch_I_SB[[#This Row],[Prior Approved: Total S&amp;B $]],0)</f>
        <v>0</v>
      </c>
      <c r="AE61" s="749">
        <f>+Sch_I_SB[[#This Row],[Proposed: Direct FTE]]*(Sch_I_SB[[#This Row],[Proposed: Number of months]]/12)</f>
        <v>0</v>
      </c>
      <c r="AF61" s="750">
        <f>+Sch_I_SB[[#This Row],[Proposed: Admin FTE]]*(Sch_I_SB[[#This Row],[Proposed: Number of months]]/12)</f>
        <v>0</v>
      </c>
      <c r="AG61" s="749">
        <f>+Sch_I_SB[[#This Row],[Prior Approved: Direct FTE]]*(Sch_I_SB[[#This Row],[Prior Approved: Number of months]]/12)</f>
        <v>0</v>
      </c>
      <c r="AH61" s="751">
        <f>+Sch_I_SB[[#This Row],[Prior Approved: Admin FTE]]*(Sch_I_SB[[#This Row],[Prior Approved: Number of months]]/12)</f>
        <v>0</v>
      </c>
      <c r="AI61" s="752">
        <f t="shared" si="0"/>
        <v>0</v>
      </c>
      <c r="AJ61" s="751">
        <f t="shared" si="0"/>
        <v>0</v>
      </c>
    </row>
    <row r="62" spans="1:36">
      <c r="A62" s="723">
        <v>59</v>
      </c>
      <c r="B62" s="723">
        <f>+'Budget Summ Amt'!$L$6</f>
        <v>0</v>
      </c>
      <c r="C62" s="779">
        <f>+'Budget Summ Amt'!$D$6</f>
        <v>0</v>
      </c>
      <c r="D62" s="741"/>
      <c r="E62" s="725"/>
      <c r="F62" s="725"/>
      <c r="G62" s="726"/>
      <c r="H62" s="727"/>
      <c r="I62" s="728"/>
      <c r="J62" s="813"/>
      <c r="K62" s="742"/>
      <c r="L62" s="743"/>
      <c r="M62" s="743"/>
      <c r="N62" s="743"/>
      <c r="O62" s="744">
        <f>IFERROR((Sch_I_SB[[#This Row],[Proposed: Direct FTE]]+Sch_I_SB[[#This Row],[Proposed: Admin FTE]])*Sch_I_SB[[#This Row],[Proposed: Annual FTE salary $]]*(Sch_I_SB[[#This Row],[Proposed: Number of months]]/12),0)</f>
        <v>0</v>
      </c>
      <c r="P62" s="745"/>
      <c r="Q62" s="746">
        <f>Sch_I_SB[[#This Row],[Proposed: Benefits Rate %]]*Sch_I_SB[[#This Row],[Proposed: Total salary expense $]]</f>
        <v>0</v>
      </c>
      <c r="R62" s="747">
        <f>Sch_I_SB[[#This Row],[Proposed: Total salary expense $]]+Sch_I_SB[[#This Row],[Proposed: Benefits $]]</f>
        <v>0</v>
      </c>
      <c r="S62" s="742"/>
      <c r="T62" s="743"/>
      <c r="U62" s="743"/>
      <c r="V62" s="743"/>
      <c r="W62" s="744">
        <f>IFERROR((Sch_I_SB[[#This Row],[Prior Approved: Direct FTE]]+Sch_I_SB[[#This Row],[Prior Approved: Admin FTE]])*Sch_I_SB[[#This Row],[Prior Approved: Annual FTE salary $]]*(Sch_I_SB[[#This Row],[Prior Approved: Number of months]]/12),0)</f>
        <v>0</v>
      </c>
      <c r="X62" s="745"/>
      <c r="Y62" s="746">
        <f>Sch_I_SB[[#This Row],[Prior Approved: Total salary expense $]]*Sch_I_SB[[#This Row],[Prior Approved: Benefits Rate %]]</f>
        <v>0</v>
      </c>
      <c r="Z62" s="747">
        <f>+Sch_I_SB[[#This Row],[Prior Approved: Total salary expense $]]+Sch_I_SB[[#This Row],[Prior Approved: Benefits $]]</f>
        <v>0</v>
      </c>
      <c r="AA62" s="748">
        <f>IFERROR(Sch_I_SB[[#This Row],[Proposed: Direct FTE]]-Sch_I_SB[[#This Row],[Prior Approved: Direct FTE]],0)</f>
        <v>0</v>
      </c>
      <c r="AB62" s="744">
        <f>IFERROR(Sch_I_SB[[#This Row],[Proposed: Admin FTE]]-Sch_I_SB[[#This Row],[Prior Approved: Admin FTE]],0)</f>
        <v>0</v>
      </c>
      <c r="AC62" s="747">
        <f>IFERROR(Sch_I_SB[[#This Row],[Proposed: Total S&amp;B $]]-Sch_I_SB[[#This Row],[Prior Approved: Total S&amp;B $]],0)</f>
        <v>0</v>
      </c>
      <c r="AE62" s="749">
        <f>+Sch_I_SB[[#This Row],[Proposed: Direct FTE]]*(Sch_I_SB[[#This Row],[Proposed: Number of months]]/12)</f>
        <v>0</v>
      </c>
      <c r="AF62" s="750">
        <f>+Sch_I_SB[[#This Row],[Proposed: Admin FTE]]*(Sch_I_SB[[#This Row],[Proposed: Number of months]]/12)</f>
        <v>0</v>
      </c>
      <c r="AG62" s="749">
        <f>+Sch_I_SB[[#This Row],[Prior Approved: Direct FTE]]*(Sch_I_SB[[#This Row],[Prior Approved: Number of months]]/12)</f>
        <v>0</v>
      </c>
      <c r="AH62" s="751">
        <f>+Sch_I_SB[[#This Row],[Prior Approved: Admin FTE]]*(Sch_I_SB[[#This Row],[Prior Approved: Number of months]]/12)</f>
        <v>0</v>
      </c>
      <c r="AI62" s="752">
        <f t="shared" si="0"/>
        <v>0</v>
      </c>
      <c r="AJ62" s="751">
        <f t="shared" si="0"/>
        <v>0</v>
      </c>
    </row>
    <row r="63" spans="1:36">
      <c r="A63" s="723">
        <v>60</v>
      </c>
      <c r="B63" s="723">
        <f>+'Budget Summ Amt'!$L$6</f>
        <v>0</v>
      </c>
      <c r="C63" s="779">
        <f>+'Budget Summ Amt'!$D$6</f>
        <v>0</v>
      </c>
      <c r="D63" s="741"/>
      <c r="E63" s="725"/>
      <c r="F63" s="725"/>
      <c r="G63" s="726"/>
      <c r="H63" s="727"/>
      <c r="I63" s="728"/>
      <c r="J63" s="813"/>
      <c r="K63" s="742"/>
      <c r="L63" s="743"/>
      <c r="M63" s="743"/>
      <c r="N63" s="743"/>
      <c r="O63" s="744">
        <f>IFERROR((Sch_I_SB[[#This Row],[Proposed: Direct FTE]]+Sch_I_SB[[#This Row],[Proposed: Admin FTE]])*Sch_I_SB[[#This Row],[Proposed: Annual FTE salary $]]*(Sch_I_SB[[#This Row],[Proposed: Number of months]]/12),0)</f>
        <v>0</v>
      </c>
      <c r="P63" s="745"/>
      <c r="Q63" s="746">
        <f>Sch_I_SB[[#This Row],[Proposed: Benefits Rate %]]*Sch_I_SB[[#This Row],[Proposed: Total salary expense $]]</f>
        <v>0</v>
      </c>
      <c r="R63" s="747">
        <f>Sch_I_SB[[#This Row],[Proposed: Total salary expense $]]+Sch_I_SB[[#This Row],[Proposed: Benefits $]]</f>
        <v>0</v>
      </c>
      <c r="S63" s="742"/>
      <c r="T63" s="743"/>
      <c r="U63" s="743"/>
      <c r="V63" s="743"/>
      <c r="W63" s="744">
        <f>IFERROR((Sch_I_SB[[#This Row],[Prior Approved: Direct FTE]]+Sch_I_SB[[#This Row],[Prior Approved: Admin FTE]])*Sch_I_SB[[#This Row],[Prior Approved: Annual FTE salary $]]*(Sch_I_SB[[#This Row],[Prior Approved: Number of months]]/12),0)</f>
        <v>0</v>
      </c>
      <c r="X63" s="745"/>
      <c r="Y63" s="746">
        <f>Sch_I_SB[[#This Row],[Prior Approved: Total salary expense $]]*Sch_I_SB[[#This Row],[Prior Approved: Benefits Rate %]]</f>
        <v>0</v>
      </c>
      <c r="Z63" s="747">
        <f>+Sch_I_SB[[#This Row],[Prior Approved: Total salary expense $]]+Sch_I_SB[[#This Row],[Prior Approved: Benefits $]]</f>
        <v>0</v>
      </c>
      <c r="AA63" s="748">
        <f>IFERROR(Sch_I_SB[[#This Row],[Proposed: Direct FTE]]-Sch_I_SB[[#This Row],[Prior Approved: Direct FTE]],0)</f>
        <v>0</v>
      </c>
      <c r="AB63" s="744">
        <f>IFERROR(Sch_I_SB[[#This Row],[Proposed: Admin FTE]]-Sch_I_SB[[#This Row],[Prior Approved: Admin FTE]],0)</f>
        <v>0</v>
      </c>
      <c r="AC63" s="747">
        <f>IFERROR(Sch_I_SB[[#This Row],[Proposed: Total S&amp;B $]]-Sch_I_SB[[#This Row],[Prior Approved: Total S&amp;B $]],0)</f>
        <v>0</v>
      </c>
      <c r="AE63" s="749">
        <f>+Sch_I_SB[[#This Row],[Proposed: Direct FTE]]*(Sch_I_SB[[#This Row],[Proposed: Number of months]]/12)</f>
        <v>0</v>
      </c>
      <c r="AF63" s="750">
        <f>+Sch_I_SB[[#This Row],[Proposed: Admin FTE]]*(Sch_I_SB[[#This Row],[Proposed: Number of months]]/12)</f>
        <v>0</v>
      </c>
      <c r="AG63" s="749">
        <f>+Sch_I_SB[[#This Row],[Prior Approved: Direct FTE]]*(Sch_I_SB[[#This Row],[Prior Approved: Number of months]]/12)</f>
        <v>0</v>
      </c>
      <c r="AH63" s="751">
        <f>+Sch_I_SB[[#This Row],[Prior Approved: Admin FTE]]*(Sch_I_SB[[#This Row],[Prior Approved: Number of months]]/12)</f>
        <v>0</v>
      </c>
      <c r="AI63" s="752">
        <f t="shared" si="0"/>
        <v>0</v>
      </c>
      <c r="AJ63" s="751">
        <f t="shared" si="0"/>
        <v>0</v>
      </c>
    </row>
    <row r="64" spans="1:36">
      <c r="A64" s="723">
        <v>61</v>
      </c>
      <c r="B64" s="723">
        <f>+'Budget Summ Amt'!$L$6</f>
        <v>0</v>
      </c>
      <c r="C64" s="779">
        <f>+'Budget Summ Amt'!$D$6</f>
        <v>0</v>
      </c>
      <c r="D64" s="741"/>
      <c r="E64" s="725"/>
      <c r="F64" s="725"/>
      <c r="G64" s="726"/>
      <c r="H64" s="727"/>
      <c r="I64" s="728"/>
      <c r="J64" s="813"/>
      <c r="K64" s="742"/>
      <c r="L64" s="743"/>
      <c r="M64" s="743"/>
      <c r="N64" s="743"/>
      <c r="O64" s="744">
        <f>IFERROR((Sch_I_SB[[#This Row],[Proposed: Direct FTE]]+Sch_I_SB[[#This Row],[Proposed: Admin FTE]])*Sch_I_SB[[#This Row],[Proposed: Annual FTE salary $]]*(Sch_I_SB[[#This Row],[Proposed: Number of months]]/12),0)</f>
        <v>0</v>
      </c>
      <c r="P64" s="745"/>
      <c r="Q64" s="746">
        <f>Sch_I_SB[[#This Row],[Proposed: Benefits Rate %]]*Sch_I_SB[[#This Row],[Proposed: Total salary expense $]]</f>
        <v>0</v>
      </c>
      <c r="R64" s="747">
        <f>Sch_I_SB[[#This Row],[Proposed: Total salary expense $]]+Sch_I_SB[[#This Row],[Proposed: Benefits $]]</f>
        <v>0</v>
      </c>
      <c r="S64" s="742"/>
      <c r="T64" s="743"/>
      <c r="U64" s="743"/>
      <c r="V64" s="743"/>
      <c r="W64" s="744">
        <f>IFERROR((Sch_I_SB[[#This Row],[Prior Approved: Direct FTE]]+Sch_I_SB[[#This Row],[Prior Approved: Admin FTE]])*Sch_I_SB[[#This Row],[Prior Approved: Annual FTE salary $]]*(Sch_I_SB[[#This Row],[Prior Approved: Number of months]]/12),0)</f>
        <v>0</v>
      </c>
      <c r="X64" s="745"/>
      <c r="Y64" s="746">
        <f>Sch_I_SB[[#This Row],[Prior Approved: Total salary expense $]]*Sch_I_SB[[#This Row],[Prior Approved: Benefits Rate %]]</f>
        <v>0</v>
      </c>
      <c r="Z64" s="747">
        <f>+Sch_I_SB[[#This Row],[Prior Approved: Total salary expense $]]+Sch_I_SB[[#This Row],[Prior Approved: Benefits $]]</f>
        <v>0</v>
      </c>
      <c r="AA64" s="748">
        <f>IFERROR(Sch_I_SB[[#This Row],[Proposed: Direct FTE]]-Sch_I_SB[[#This Row],[Prior Approved: Direct FTE]],0)</f>
        <v>0</v>
      </c>
      <c r="AB64" s="744">
        <f>IFERROR(Sch_I_SB[[#This Row],[Proposed: Admin FTE]]-Sch_I_SB[[#This Row],[Prior Approved: Admin FTE]],0)</f>
        <v>0</v>
      </c>
      <c r="AC64" s="747">
        <f>IFERROR(Sch_I_SB[[#This Row],[Proposed: Total S&amp;B $]]-Sch_I_SB[[#This Row],[Prior Approved: Total S&amp;B $]],0)</f>
        <v>0</v>
      </c>
      <c r="AE64" s="749">
        <f>+Sch_I_SB[[#This Row],[Proposed: Direct FTE]]*(Sch_I_SB[[#This Row],[Proposed: Number of months]]/12)</f>
        <v>0</v>
      </c>
      <c r="AF64" s="750">
        <f>+Sch_I_SB[[#This Row],[Proposed: Admin FTE]]*(Sch_I_SB[[#This Row],[Proposed: Number of months]]/12)</f>
        <v>0</v>
      </c>
      <c r="AG64" s="749">
        <f>+Sch_I_SB[[#This Row],[Prior Approved: Direct FTE]]*(Sch_I_SB[[#This Row],[Prior Approved: Number of months]]/12)</f>
        <v>0</v>
      </c>
      <c r="AH64" s="751">
        <f>+Sch_I_SB[[#This Row],[Prior Approved: Admin FTE]]*(Sch_I_SB[[#This Row],[Prior Approved: Number of months]]/12)</f>
        <v>0</v>
      </c>
      <c r="AI64" s="752">
        <f t="shared" si="0"/>
        <v>0</v>
      </c>
      <c r="AJ64" s="751">
        <f t="shared" si="0"/>
        <v>0</v>
      </c>
    </row>
    <row r="65" spans="1:36">
      <c r="A65" s="723">
        <v>62</v>
      </c>
      <c r="B65" s="723">
        <f>+'Budget Summ Amt'!$L$6</f>
        <v>0</v>
      </c>
      <c r="C65" s="779">
        <f>+'Budget Summ Amt'!$D$6</f>
        <v>0</v>
      </c>
      <c r="D65" s="741"/>
      <c r="E65" s="725"/>
      <c r="F65" s="725"/>
      <c r="G65" s="726"/>
      <c r="H65" s="727"/>
      <c r="I65" s="728"/>
      <c r="J65" s="813"/>
      <c r="K65" s="742"/>
      <c r="L65" s="743"/>
      <c r="M65" s="743"/>
      <c r="N65" s="743"/>
      <c r="O65" s="744">
        <f>IFERROR((Sch_I_SB[[#This Row],[Proposed: Direct FTE]]+Sch_I_SB[[#This Row],[Proposed: Admin FTE]])*Sch_I_SB[[#This Row],[Proposed: Annual FTE salary $]]*(Sch_I_SB[[#This Row],[Proposed: Number of months]]/12),0)</f>
        <v>0</v>
      </c>
      <c r="P65" s="745"/>
      <c r="Q65" s="746">
        <f>Sch_I_SB[[#This Row],[Proposed: Benefits Rate %]]*Sch_I_SB[[#This Row],[Proposed: Total salary expense $]]</f>
        <v>0</v>
      </c>
      <c r="R65" s="747">
        <f>Sch_I_SB[[#This Row],[Proposed: Total salary expense $]]+Sch_I_SB[[#This Row],[Proposed: Benefits $]]</f>
        <v>0</v>
      </c>
      <c r="S65" s="742"/>
      <c r="T65" s="743"/>
      <c r="U65" s="743"/>
      <c r="V65" s="743"/>
      <c r="W65" s="744">
        <f>IFERROR((Sch_I_SB[[#This Row],[Prior Approved: Direct FTE]]+Sch_I_SB[[#This Row],[Prior Approved: Admin FTE]])*Sch_I_SB[[#This Row],[Prior Approved: Annual FTE salary $]]*(Sch_I_SB[[#This Row],[Prior Approved: Number of months]]/12),0)</f>
        <v>0</v>
      </c>
      <c r="X65" s="745"/>
      <c r="Y65" s="746">
        <f>Sch_I_SB[[#This Row],[Prior Approved: Total salary expense $]]*Sch_I_SB[[#This Row],[Prior Approved: Benefits Rate %]]</f>
        <v>0</v>
      </c>
      <c r="Z65" s="747">
        <f>+Sch_I_SB[[#This Row],[Prior Approved: Total salary expense $]]+Sch_I_SB[[#This Row],[Prior Approved: Benefits $]]</f>
        <v>0</v>
      </c>
      <c r="AA65" s="748">
        <f>IFERROR(Sch_I_SB[[#This Row],[Proposed: Direct FTE]]-Sch_I_SB[[#This Row],[Prior Approved: Direct FTE]],0)</f>
        <v>0</v>
      </c>
      <c r="AB65" s="744">
        <f>IFERROR(Sch_I_SB[[#This Row],[Proposed: Admin FTE]]-Sch_I_SB[[#This Row],[Prior Approved: Admin FTE]],0)</f>
        <v>0</v>
      </c>
      <c r="AC65" s="747">
        <f>IFERROR(Sch_I_SB[[#This Row],[Proposed: Total S&amp;B $]]-Sch_I_SB[[#This Row],[Prior Approved: Total S&amp;B $]],0)</f>
        <v>0</v>
      </c>
      <c r="AE65" s="749">
        <f>+Sch_I_SB[[#This Row],[Proposed: Direct FTE]]*(Sch_I_SB[[#This Row],[Proposed: Number of months]]/12)</f>
        <v>0</v>
      </c>
      <c r="AF65" s="750">
        <f>+Sch_I_SB[[#This Row],[Proposed: Admin FTE]]*(Sch_I_SB[[#This Row],[Proposed: Number of months]]/12)</f>
        <v>0</v>
      </c>
      <c r="AG65" s="749">
        <f>+Sch_I_SB[[#This Row],[Prior Approved: Direct FTE]]*(Sch_I_SB[[#This Row],[Prior Approved: Number of months]]/12)</f>
        <v>0</v>
      </c>
      <c r="AH65" s="751">
        <f>+Sch_I_SB[[#This Row],[Prior Approved: Admin FTE]]*(Sch_I_SB[[#This Row],[Prior Approved: Number of months]]/12)</f>
        <v>0</v>
      </c>
      <c r="AI65" s="752">
        <f t="shared" si="0"/>
        <v>0</v>
      </c>
      <c r="AJ65" s="751">
        <f t="shared" si="0"/>
        <v>0</v>
      </c>
    </row>
    <row r="66" spans="1:36">
      <c r="A66" s="723">
        <v>63</v>
      </c>
      <c r="B66" s="723">
        <f>+'Budget Summ Amt'!$L$6</f>
        <v>0</v>
      </c>
      <c r="C66" s="779">
        <f>+'Budget Summ Amt'!$D$6</f>
        <v>0</v>
      </c>
      <c r="D66" s="741"/>
      <c r="E66" s="725"/>
      <c r="F66" s="725"/>
      <c r="G66" s="726"/>
      <c r="H66" s="727"/>
      <c r="I66" s="728"/>
      <c r="J66" s="813"/>
      <c r="K66" s="742"/>
      <c r="L66" s="743"/>
      <c r="M66" s="743"/>
      <c r="N66" s="743"/>
      <c r="O66" s="744">
        <f>IFERROR((Sch_I_SB[[#This Row],[Proposed: Direct FTE]]+Sch_I_SB[[#This Row],[Proposed: Admin FTE]])*Sch_I_SB[[#This Row],[Proposed: Annual FTE salary $]]*(Sch_I_SB[[#This Row],[Proposed: Number of months]]/12),0)</f>
        <v>0</v>
      </c>
      <c r="P66" s="745"/>
      <c r="Q66" s="746">
        <f>Sch_I_SB[[#This Row],[Proposed: Benefits Rate %]]*Sch_I_SB[[#This Row],[Proposed: Total salary expense $]]</f>
        <v>0</v>
      </c>
      <c r="R66" s="747">
        <f>Sch_I_SB[[#This Row],[Proposed: Total salary expense $]]+Sch_I_SB[[#This Row],[Proposed: Benefits $]]</f>
        <v>0</v>
      </c>
      <c r="S66" s="742"/>
      <c r="T66" s="743"/>
      <c r="U66" s="743"/>
      <c r="V66" s="743"/>
      <c r="W66" s="744">
        <f>IFERROR((Sch_I_SB[[#This Row],[Prior Approved: Direct FTE]]+Sch_I_SB[[#This Row],[Prior Approved: Admin FTE]])*Sch_I_SB[[#This Row],[Prior Approved: Annual FTE salary $]]*(Sch_I_SB[[#This Row],[Prior Approved: Number of months]]/12),0)</f>
        <v>0</v>
      </c>
      <c r="X66" s="745"/>
      <c r="Y66" s="746">
        <f>Sch_I_SB[[#This Row],[Prior Approved: Total salary expense $]]*Sch_I_SB[[#This Row],[Prior Approved: Benefits Rate %]]</f>
        <v>0</v>
      </c>
      <c r="Z66" s="747">
        <f>+Sch_I_SB[[#This Row],[Prior Approved: Total salary expense $]]+Sch_I_SB[[#This Row],[Prior Approved: Benefits $]]</f>
        <v>0</v>
      </c>
      <c r="AA66" s="748">
        <f>IFERROR(Sch_I_SB[[#This Row],[Proposed: Direct FTE]]-Sch_I_SB[[#This Row],[Prior Approved: Direct FTE]],0)</f>
        <v>0</v>
      </c>
      <c r="AB66" s="744">
        <f>IFERROR(Sch_I_SB[[#This Row],[Proposed: Admin FTE]]-Sch_I_SB[[#This Row],[Prior Approved: Admin FTE]],0)</f>
        <v>0</v>
      </c>
      <c r="AC66" s="747">
        <f>IFERROR(Sch_I_SB[[#This Row],[Proposed: Total S&amp;B $]]-Sch_I_SB[[#This Row],[Prior Approved: Total S&amp;B $]],0)</f>
        <v>0</v>
      </c>
      <c r="AE66" s="749">
        <f>+Sch_I_SB[[#This Row],[Proposed: Direct FTE]]*(Sch_I_SB[[#This Row],[Proposed: Number of months]]/12)</f>
        <v>0</v>
      </c>
      <c r="AF66" s="750">
        <f>+Sch_I_SB[[#This Row],[Proposed: Admin FTE]]*(Sch_I_SB[[#This Row],[Proposed: Number of months]]/12)</f>
        <v>0</v>
      </c>
      <c r="AG66" s="749">
        <f>+Sch_I_SB[[#This Row],[Prior Approved: Direct FTE]]*(Sch_I_SB[[#This Row],[Prior Approved: Number of months]]/12)</f>
        <v>0</v>
      </c>
      <c r="AH66" s="751">
        <f>+Sch_I_SB[[#This Row],[Prior Approved: Admin FTE]]*(Sch_I_SB[[#This Row],[Prior Approved: Number of months]]/12)</f>
        <v>0</v>
      </c>
      <c r="AI66" s="752">
        <f t="shared" si="0"/>
        <v>0</v>
      </c>
      <c r="AJ66" s="751">
        <f t="shared" si="0"/>
        <v>0</v>
      </c>
    </row>
    <row r="67" spans="1:36">
      <c r="A67" s="723">
        <v>64</v>
      </c>
      <c r="B67" s="723">
        <f>+'Budget Summ Amt'!$L$6</f>
        <v>0</v>
      </c>
      <c r="C67" s="779">
        <f>+'Budget Summ Amt'!$D$6</f>
        <v>0</v>
      </c>
      <c r="D67" s="741"/>
      <c r="E67" s="725"/>
      <c r="F67" s="725"/>
      <c r="G67" s="726"/>
      <c r="H67" s="727"/>
      <c r="I67" s="728"/>
      <c r="J67" s="813"/>
      <c r="K67" s="742"/>
      <c r="L67" s="743"/>
      <c r="M67" s="743"/>
      <c r="N67" s="743"/>
      <c r="O67" s="744">
        <f>IFERROR((Sch_I_SB[[#This Row],[Proposed: Direct FTE]]+Sch_I_SB[[#This Row],[Proposed: Admin FTE]])*Sch_I_SB[[#This Row],[Proposed: Annual FTE salary $]]*(Sch_I_SB[[#This Row],[Proposed: Number of months]]/12),0)</f>
        <v>0</v>
      </c>
      <c r="P67" s="745"/>
      <c r="Q67" s="746">
        <f>Sch_I_SB[[#This Row],[Proposed: Benefits Rate %]]*Sch_I_SB[[#This Row],[Proposed: Total salary expense $]]</f>
        <v>0</v>
      </c>
      <c r="R67" s="747">
        <f>Sch_I_SB[[#This Row],[Proposed: Total salary expense $]]+Sch_I_SB[[#This Row],[Proposed: Benefits $]]</f>
        <v>0</v>
      </c>
      <c r="S67" s="742"/>
      <c r="T67" s="743"/>
      <c r="U67" s="743"/>
      <c r="V67" s="743"/>
      <c r="W67" s="744">
        <f>IFERROR((Sch_I_SB[[#This Row],[Prior Approved: Direct FTE]]+Sch_I_SB[[#This Row],[Prior Approved: Admin FTE]])*Sch_I_SB[[#This Row],[Prior Approved: Annual FTE salary $]]*(Sch_I_SB[[#This Row],[Prior Approved: Number of months]]/12),0)</f>
        <v>0</v>
      </c>
      <c r="X67" s="745"/>
      <c r="Y67" s="746">
        <f>Sch_I_SB[[#This Row],[Prior Approved: Total salary expense $]]*Sch_I_SB[[#This Row],[Prior Approved: Benefits Rate %]]</f>
        <v>0</v>
      </c>
      <c r="Z67" s="747">
        <f>+Sch_I_SB[[#This Row],[Prior Approved: Total salary expense $]]+Sch_I_SB[[#This Row],[Prior Approved: Benefits $]]</f>
        <v>0</v>
      </c>
      <c r="AA67" s="748">
        <f>IFERROR(Sch_I_SB[[#This Row],[Proposed: Direct FTE]]-Sch_I_SB[[#This Row],[Prior Approved: Direct FTE]],0)</f>
        <v>0</v>
      </c>
      <c r="AB67" s="744">
        <f>IFERROR(Sch_I_SB[[#This Row],[Proposed: Admin FTE]]-Sch_I_SB[[#This Row],[Prior Approved: Admin FTE]],0)</f>
        <v>0</v>
      </c>
      <c r="AC67" s="747">
        <f>IFERROR(Sch_I_SB[[#This Row],[Proposed: Total S&amp;B $]]-Sch_I_SB[[#This Row],[Prior Approved: Total S&amp;B $]],0)</f>
        <v>0</v>
      </c>
      <c r="AE67" s="749">
        <f>+Sch_I_SB[[#This Row],[Proposed: Direct FTE]]*(Sch_I_SB[[#This Row],[Proposed: Number of months]]/12)</f>
        <v>0</v>
      </c>
      <c r="AF67" s="750">
        <f>+Sch_I_SB[[#This Row],[Proposed: Admin FTE]]*(Sch_I_SB[[#This Row],[Proposed: Number of months]]/12)</f>
        <v>0</v>
      </c>
      <c r="AG67" s="749">
        <f>+Sch_I_SB[[#This Row],[Prior Approved: Direct FTE]]*(Sch_I_SB[[#This Row],[Prior Approved: Number of months]]/12)</f>
        <v>0</v>
      </c>
      <c r="AH67" s="751">
        <f>+Sch_I_SB[[#This Row],[Prior Approved: Admin FTE]]*(Sch_I_SB[[#This Row],[Prior Approved: Number of months]]/12)</f>
        <v>0</v>
      </c>
      <c r="AI67" s="752">
        <f t="shared" si="0"/>
        <v>0</v>
      </c>
      <c r="AJ67" s="751">
        <f t="shared" si="0"/>
        <v>0</v>
      </c>
    </row>
    <row r="68" spans="1:36">
      <c r="A68" s="723">
        <v>65</v>
      </c>
      <c r="B68" s="723">
        <f>+'Budget Summ Amt'!$L$6</f>
        <v>0</v>
      </c>
      <c r="C68" s="779">
        <f>+'Budget Summ Amt'!$D$6</f>
        <v>0</v>
      </c>
      <c r="D68" s="741"/>
      <c r="E68" s="725"/>
      <c r="F68" s="725"/>
      <c r="G68" s="726"/>
      <c r="H68" s="727"/>
      <c r="I68" s="728"/>
      <c r="J68" s="813"/>
      <c r="K68" s="742"/>
      <c r="L68" s="743"/>
      <c r="M68" s="743"/>
      <c r="N68" s="743"/>
      <c r="O68" s="744">
        <f>IFERROR((Sch_I_SB[[#This Row],[Proposed: Direct FTE]]+Sch_I_SB[[#This Row],[Proposed: Admin FTE]])*Sch_I_SB[[#This Row],[Proposed: Annual FTE salary $]]*(Sch_I_SB[[#This Row],[Proposed: Number of months]]/12),0)</f>
        <v>0</v>
      </c>
      <c r="P68" s="745"/>
      <c r="Q68" s="746">
        <f>Sch_I_SB[[#This Row],[Proposed: Benefits Rate %]]*Sch_I_SB[[#This Row],[Proposed: Total salary expense $]]</f>
        <v>0</v>
      </c>
      <c r="R68" s="747">
        <f>Sch_I_SB[[#This Row],[Proposed: Total salary expense $]]+Sch_I_SB[[#This Row],[Proposed: Benefits $]]</f>
        <v>0</v>
      </c>
      <c r="S68" s="742"/>
      <c r="T68" s="743"/>
      <c r="U68" s="743"/>
      <c r="V68" s="743"/>
      <c r="W68" s="744">
        <f>IFERROR((Sch_I_SB[[#This Row],[Prior Approved: Direct FTE]]+Sch_I_SB[[#This Row],[Prior Approved: Admin FTE]])*Sch_I_SB[[#This Row],[Prior Approved: Annual FTE salary $]]*(Sch_I_SB[[#This Row],[Prior Approved: Number of months]]/12),0)</f>
        <v>0</v>
      </c>
      <c r="X68" s="745"/>
      <c r="Y68" s="746">
        <f>Sch_I_SB[[#This Row],[Prior Approved: Total salary expense $]]*Sch_I_SB[[#This Row],[Prior Approved: Benefits Rate %]]</f>
        <v>0</v>
      </c>
      <c r="Z68" s="747">
        <f>+Sch_I_SB[[#This Row],[Prior Approved: Total salary expense $]]+Sch_I_SB[[#This Row],[Prior Approved: Benefits $]]</f>
        <v>0</v>
      </c>
      <c r="AA68" s="748">
        <f>IFERROR(Sch_I_SB[[#This Row],[Proposed: Direct FTE]]-Sch_I_SB[[#This Row],[Prior Approved: Direct FTE]],0)</f>
        <v>0</v>
      </c>
      <c r="AB68" s="744">
        <f>IFERROR(Sch_I_SB[[#This Row],[Proposed: Admin FTE]]-Sch_I_SB[[#This Row],[Prior Approved: Admin FTE]],0)</f>
        <v>0</v>
      </c>
      <c r="AC68" s="747">
        <f>IFERROR(Sch_I_SB[[#This Row],[Proposed: Total S&amp;B $]]-Sch_I_SB[[#This Row],[Prior Approved: Total S&amp;B $]],0)</f>
        <v>0</v>
      </c>
      <c r="AE68" s="749">
        <f>+Sch_I_SB[[#This Row],[Proposed: Direct FTE]]*(Sch_I_SB[[#This Row],[Proposed: Number of months]]/12)</f>
        <v>0</v>
      </c>
      <c r="AF68" s="750">
        <f>+Sch_I_SB[[#This Row],[Proposed: Admin FTE]]*(Sch_I_SB[[#This Row],[Proposed: Number of months]]/12)</f>
        <v>0</v>
      </c>
      <c r="AG68" s="749">
        <f>+Sch_I_SB[[#This Row],[Prior Approved: Direct FTE]]*(Sch_I_SB[[#This Row],[Prior Approved: Number of months]]/12)</f>
        <v>0</v>
      </c>
      <c r="AH68" s="751">
        <f>+Sch_I_SB[[#This Row],[Prior Approved: Admin FTE]]*(Sch_I_SB[[#This Row],[Prior Approved: Number of months]]/12)</f>
        <v>0</v>
      </c>
      <c r="AI68" s="752">
        <f t="shared" si="0"/>
        <v>0</v>
      </c>
      <c r="AJ68" s="751">
        <f t="shared" si="0"/>
        <v>0</v>
      </c>
    </row>
    <row r="69" spans="1:36">
      <c r="A69" s="723">
        <v>66</v>
      </c>
      <c r="B69" s="723">
        <f>+'Budget Summ Amt'!$L$6</f>
        <v>0</v>
      </c>
      <c r="C69" s="779">
        <f>+'Budget Summ Amt'!$D$6</f>
        <v>0</v>
      </c>
      <c r="D69" s="741"/>
      <c r="E69" s="725"/>
      <c r="F69" s="725"/>
      <c r="G69" s="726"/>
      <c r="H69" s="727"/>
      <c r="I69" s="728"/>
      <c r="J69" s="813"/>
      <c r="K69" s="742"/>
      <c r="L69" s="743"/>
      <c r="M69" s="743"/>
      <c r="N69" s="743"/>
      <c r="O69" s="744">
        <f>IFERROR((Sch_I_SB[[#This Row],[Proposed: Direct FTE]]+Sch_I_SB[[#This Row],[Proposed: Admin FTE]])*Sch_I_SB[[#This Row],[Proposed: Annual FTE salary $]]*(Sch_I_SB[[#This Row],[Proposed: Number of months]]/12),0)</f>
        <v>0</v>
      </c>
      <c r="P69" s="745"/>
      <c r="Q69" s="746">
        <f>Sch_I_SB[[#This Row],[Proposed: Benefits Rate %]]*Sch_I_SB[[#This Row],[Proposed: Total salary expense $]]</f>
        <v>0</v>
      </c>
      <c r="R69" s="747">
        <f>Sch_I_SB[[#This Row],[Proposed: Total salary expense $]]+Sch_I_SB[[#This Row],[Proposed: Benefits $]]</f>
        <v>0</v>
      </c>
      <c r="S69" s="742"/>
      <c r="T69" s="743"/>
      <c r="U69" s="743"/>
      <c r="V69" s="743"/>
      <c r="W69" s="744">
        <f>IFERROR((Sch_I_SB[[#This Row],[Prior Approved: Direct FTE]]+Sch_I_SB[[#This Row],[Prior Approved: Admin FTE]])*Sch_I_SB[[#This Row],[Prior Approved: Annual FTE salary $]]*(Sch_I_SB[[#This Row],[Prior Approved: Number of months]]/12),0)</f>
        <v>0</v>
      </c>
      <c r="X69" s="745"/>
      <c r="Y69" s="746">
        <f>Sch_I_SB[[#This Row],[Prior Approved: Total salary expense $]]*Sch_I_SB[[#This Row],[Prior Approved: Benefits Rate %]]</f>
        <v>0</v>
      </c>
      <c r="Z69" s="747">
        <f>+Sch_I_SB[[#This Row],[Prior Approved: Total salary expense $]]+Sch_I_SB[[#This Row],[Prior Approved: Benefits $]]</f>
        <v>0</v>
      </c>
      <c r="AA69" s="748">
        <f>IFERROR(Sch_I_SB[[#This Row],[Proposed: Direct FTE]]-Sch_I_SB[[#This Row],[Prior Approved: Direct FTE]],0)</f>
        <v>0</v>
      </c>
      <c r="AB69" s="744">
        <f>IFERROR(Sch_I_SB[[#This Row],[Proposed: Admin FTE]]-Sch_I_SB[[#This Row],[Prior Approved: Admin FTE]],0)</f>
        <v>0</v>
      </c>
      <c r="AC69" s="747">
        <f>IFERROR(Sch_I_SB[[#This Row],[Proposed: Total S&amp;B $]]-Sch_I_SB[[#This Row],[Prior Approved: Total S&amp;B $]],0)</f>
        <v>0</v>
      </c>
      <c r="AE69" s="749">
        <f>+Sch_I_SB[[#This Row],[Proposed: Direct FTE]]*(Sch_I_SB[[#This Row],[Proposed: Number of months]]/12)</f>
        <v>0</v>
      </c>
      <c r="AF69" s="750">
        <f>+Sch_I_SB[[#This Row],[Proposed: Admin FTE]]*(Sch_I_SB[[#This Row],[Proposed: Number of months]]/12)</f>
        <v>0</v>
      </c>
      <c r="AG69" s="749">
        <f>+Sch_I_SB[[#This Row],[Prior Approved: Direct FTE]]*(Sch_I_SB[[#This Row],[Prior Approved: Number of months]]/12)</f>
        <v>0</v>
      </c>
      <c r="AH69" s="751">
        <f>+Sch_I_SB[[#This Row],[Prior Approved: Admin FTE]]*(Sch_I_SB[[#This Row],[Prior Approved: Number of months]]/12)</f>
        <v>0</v>
      </c>
      <c r="AI69" s="752">
        <f t="shared" ref="AI69:AJ103" si="1">+AE69-AG69</f>
        <v>0</v>
      </c>
      <c r="AJ69" s="751">
        <f t="shared" si="1"/>
        <v>0</v>
      </c>
    </row>
    <row r="70" spans="1:36">
      <c r="A70" s="723">
        <v>67</v>
      </c>
      <c r="B70" s="723">
        <f>+'Budget Summ Amt'!$L$6</f>
        <v>0</v>
      </c>
      <c r="C70" s="779">
        <f>+'Budget Summ Amt'!$D$6</f>
        <v>0</v>
      </c>
      <c r="D70" s="741"/>
      <c r="E70" s="725"/>
      <c r="F70" s="725"/>
      <c r="G70" s="726"/>
      <c r="H70" s="727"/>
      <c r="I70" s="728"/>
      <c r="J70" s="813"/>
      <c r="K70" s="742"/>
      <c r="L70" s="743"/>
      <c r="M70" s="743"/>
      <c r="N70" s="743"/>
      <c r="O70" s="744">
        <f>IFERROR((Sch_I_SB[[#This Row],[Proposed: Direct FTE]]+Sch_I_SB[[#This Row],[Proposed: Admin FTE]])*Sch_I_SB[[#This Row],[Proposed: Annual FTE salary $]]*(Sch_I_SB[[#This Row],[Proposed: Number of months]]/12),0)</f>
        <v>0</v>
      </c>
      <c r="P70" s="745"/>
      <c r="Q70" s="746">
        <f>Sch_I_SB[[#This Row],[Proposed: Benefits Rate %]]*Sch_I_SB[[#This Row],[Proposed: Total salary expense $]]</f>
        <v>0</v>
      </c>
      <c r="R70" s="747">
        <f>Sch_I_SB[[#This Row],[Proposed: Total salary expense $]]+Sch_I_SB[[#This Row],[Proposed: Benefits $]]</f>
        <v>0</v>
      </c>
      <c r="S70" s="742"/>
      <c r="T70" s="743"/>
      <c r="U70" s="743"/>
      <c r="V70" s="743"/>
      <c r="W70" s="744">
        <f>IFERROR((Sch_I_SB[[#This Row],[Prior Approved: Direct FTE]]+Sch_I_SB[[#This Row],[Prior Approved: Admin FTE]])*Sch_I_SB[[#This Row],[Prior Approved: Annual FTE salary $]]*(Sch_I_SB[[#This Row],[Prior Approved: Number of months]]/12),0)</f>
        <v>0</v>
      </c>
      <c r="X70" s="745"/>
      <c r="Y70" s="746">
        <f>Sch_I_SB[[#This Row],[Prior Approved: Total salary expense $]]*Sch_I_SB[[#This Row],[Prior Approved: Benefits Rate %]]</f>
        <v>0</v>
      </c>
      <c r="Z70" s="747">
        <f>+Sch_I_SB[[#This Row],[Prior Approved: Total salary expense $]]+Sch_I_SB[[#This Row],[Prior Approved: Benefits $]]</f>
        <v>0</v>
      </c>
      <c r="AA70" s="748">
        <f>IFERROR(Sch_I_SB[[#This Row],[Proposed: Direct FTE]]-Sch_I_SB[[#This Row],[Prior Approved: Direct FTE]],0)</f>
        <v>0</v>
      </c>
      <c r="AB70" s="744">
        <f>IFERROR(Sch_I_SB[[#This Row],[Proposed: Admin FTE]]-Sch_I_SB[[#This Row],[Prior Approved: Admin FTE]],0)</f>
        <v>0</v>
      </c>
      <c r="AC70" s="747">
        <f>IFERROR(Sch_I_SB[[#This Row],[Proposed: Total S&amp;B $]]-Sch_I_SB[[#This Row],[Prior Approved: Total S&amp;B $]],0)</f>
        <v>0</v>
      </c>
      <c r="AE70" s="749">
        <f>+Sch_I_SB[[#This Row],[Proposed: Direct FTE]]*(Sch_I_SB[[#This Row],[Proposed: Number of months]]/12)</f>
        <v>0</v>
      </c>
      <c r="AF70" s="750">
        <f>+Sch_I_SB[[#This Row],[Proposed: Admin FTE]]*(Sch_I_SB[[#This Row],[Proposed: Number of months]]/12)</f>
        <v>0</v>
      </c>
      <c r="AG70" s="749">
        <f>+Sch_I_SB[[#This Row],[Prior Approved: Direct FTE]]*(Sch_I_SB[[#This Row],[Prior Approved: Number of months]]/12)</f>
        <v>0</v>
      </c>
      <c r="AH70" s="751">
        <f>+Sch_I_SB[[#This Row],[Prior Approved: Admin FTE]]*(Sch_I_SB[[#This Row],[Prior Approved: Number of months]]/12)</f>
        <v>0</v>
      </c>
      <c r="AI70" s="752">
        <f t="shared" si="1"/>
        <v>0</v>
      </c>
      <c r="AJ70" s="751">
        <f t="shared" si="1"/>
        <v>0</v>
      </c>
    </row>
    <row r="71" spans="1:36">
      <c r="A71" s="723">
        <v>68</v>
      </c>
      <c r="B71" s="723">
        <f>+'Budget Summ Amt'!$L$6</f>
        <v>0</v>
      </c>
      <c r="C71" s="779">
        <f>+'Budget Summ Amt'!$D$6</f>
        <v>0</v>
      </c>
      <c r="D71" s="741"/>
      <c r="E71" s="725"/>
      <c r="F71" s="725"/>
      <c r="G71" s="726"/>
      <c r="H71" s="727"/>
      <c r="I71" s="728"/>
      <c r="J71" s="813"/>
      <c r="K71" s="742"/>
      <c r="L71" s="743"/>
      <c r="M71" s="743"/>
      <c r="N71" s="743"/>
      <c r="O71" s="744">
        <f>IFERROR((Sch_I_SB[[#This Row],[Proposed: Direct FTE]]+Sch_I_SB[[#This Row],[Proposed: Admin FTE]])*Sch_I_SB[[#This Row],[Proposed: Annual FTE salary $]]*(Sch_I_SB[[#This Row],[Proposed: Number of months]]/12),0)</f>
        <v>0</v>
      </c>
      <c r="P71" s="745"/>
      <c r="Q71" s="746">
        <f>Sch_I_SB[[#This Row],[Proposed: Benefits Rate %]]*Sch_I_SB[[#This Row],[Proposed: Total salary expense $]]</f>
        <v>0</v>
      </c>
      <c r="R71" s="747">
        <f>Sch_I_SB[[#This Row],[Proposed: Total salary expense $]]+Sch_I_SB[[#This Row],[Proposed: Benefits $]]</f>
        <v>0</v>
      </c>
      <c r="S71" s="742"/>
      <c r="T71" s="743"/>
      <c r="U71" s="743"/>
      <c r="V71" s="743"/>
      <c r="W71" s="744">
        <f>IFERROR((Sch_I_SB[[#This Row],[Prior Approved: Direct FTE]]+Sch_I_SB[[#This Row],[Prior Approved: Admin FTE]])*Sch_I_SB[[#This Row],[Prior Approved: Annual FTE salary $]]*(Sch_I_SB[[#This Row],[Prior Approved: Number of months]]/12),0)</f>
        <v>0</v>
      </c>
      <c r="X71" s="745"/>
      <c r="Y71" s="746">
        <f>Sch_I_SB[[#This Row],[Prior Approved: Total salary expense $]]*Sch_I_SB[[#This Row],[Prior Approved: Benefits Rate %]]</f>
        <v>0</v>
      </c>
      <c r="Z71" s="747">
        <f>+Sch_I_SB[[#This Row],[Prior Approved: Total salary expense $]]+Sch_I_SB[[#This Row],[Prior Approved: Benefits $]]</f>
        <v>0</v>
      </c>
      <c r="AA71" s="748">
        <f>IFERROR(Sch_I_SB[[#This Row],[Proposed: Direct FTE]]-Sch_I_SB[[#This Row],[Prior Approved: Direct FTE]],0)</f>
        <v>0</v>
      </c>
      <c r="AB71" s="744">
        <f>IFERROR(Sch_I_SB[[#This Row],[Proposed: Admin FTE]]-Sch_I_SB[[#This Row],[Prior Approved: Admin FTE]],0)</f>
        <v>0</v>
      </c>
      <c r="AC71" s="747">
        <f>IFERROR(Sch_I_SB[[#This Row],[Proposed: Total S&amp;B $]]-Sch_I_SB[[#This Row],[Prior Approved: Total S&amp;B $]],0)</f>
        <v>0</v>
      </c>
      <c r="AE71" s="749">
        <f>+Sch_I_SB[[#This Row],[Proposed: Direct FTE]]*(Sch_I_SB[[#This Row],[Proposed: Number of months]]/12)</f>
        <v>0</v>
      </c>
      <c r="AF71" s="750">
        <f>+Sch_I_SB[[#This Row],[Proposed: Admin FTE]]*(Sch_I_SB[[#This Row],[Proposed: Number of months]]/12)</f>
        <v>0</v>
      </c>
      <c r="AG71" s="749">
        <f>+Sch_I_SB[[#This Row],[Prior Approved: Direct FTE]]*(Sch_I_SB[[#This Row],[Prior Approved: Number of months]]/12)</f>
        <v>0</v>
      </c>
      <c r="AH71" s="751">
        <f>+Sch_I_SB[[#This Row],[Prior Approved: Admin FTE]]*(Sch_I_SB[[#This Row],[Prior Approved: Number of months]]/12)</f>
        <v>0</v>
      </c>
      <c r="AI71" s="752">
        <f t="shared" si="1"/>
        <v>0</v>
      </c>
      <c r="AJ71" s="751">
        <f t="shared" si="1"/>
        <v>0</v>
      </c>
    </row>
    <row r="72" spans="1:36">
      <c r="A72" s="723">
        <v>69</v>
      </c>
      <c r="B72" s="723">
        <f>+'Budget Summ Amt'!$L$6</f>
        <v>0</v>
      </c>
      <c r="C72" s="779">
        <f>+'Budget Summ Amt'!$D$6</f>
        <v>0</v>
      </c>
      <c r="D72" s="741"/>
      <c r="E72" s="725"/>
      <c r="F72" s="725"/>
      <c r="G72" s="726"/>
      <c r="H72" s="727"/>
      <c r="I72" s="728"/>
      <c r="J72" s="813"/>
      <c r="K72" s="742"/>
      <c r="L72" s="743"/>
      <c r="M72" s="743"/>
      <c r="N72" s="743"/>
      <c r="O72" s="744">
        <f>IFERROR((Sch_I_SB[[#This Row],[Proposed: Direct FTE]]+Sch_I_SB[[#This Row],[Proposed: Admin FTE]])*Sch_I_SB[[#This Row],[Proposed: Annual FTE salary $]]*(Sch_I_SB[[#This Row],[Proposed: Number of months]]/12),0)</f>
        <v>0</v>
      </c>
      <c r="P72" s="745"/>
      <c r="Q72" s="746">
        <f>Sch_I_SB[[#This Row],[Proposed: Benefits Rate %]]*Sch_I_SB[[#This Row],[Proposed: Total salary expense $]]</f>
        <v>0</v>
      </c>
      <c r="R72" s="747">
        <f>Sch_I_SB[[#This Row],[Proposed: Total salary expense $]]+Sch_I_SB[[#This Row],[Proposed: Benefits $]]</f>
        <v>0</v>
      </c>
      <c r="S72" s="742"/>
      <c r="T72" s="743"/>
      <c r="U72" s="743"/>
      <c r="V72" s="743"/>
      <c r="W72" s="744">
        <f>IFERROR((Sch_I_SB[[#This Row],[Prior Approved: Direct FTE]]+Sch_I_SB[[#This Row],[Prior Approved: Admin FTE]])*Sch_I_SB[[#This Row],[Prior Approved: Annual FTE salary $]]*(Sch_I_SB[[#This Row],[Prior Approved: Number of months]]/12),0)</f>
        <v>0</v>
      </c>
      <c r="X72" s="745"/>
      <c r="Y72" s="746">
        <f>Sch_I_SB[[#This Row],[Prior Approved: Total salary expense $]]*Sch_I_SB[[#This Row],[Prior Approved: Benefits Rate %]]</f>
        <v>0</v>
      </c>
      <c r="Z72" s="747">
        <f>+Sch_I_SB[[#This Row],[Prior Approved: Total salary expense $]]+Sch_I_SB[[#This Row],[Prior Approved: Benefits $]]</f>
        <v>0</v>
      </c>
      <c r="AA72" s="748">
        <f>IFERROR(Sch_I_SB[[#This Row],[Proposed: Direct FTE]]-Sch_I_SB[[#This Row],[Prior Approved: Direct FTE]],0)</f>
        <v>0</v>
      </c>
      <c r="AB72" s="744">
        <f>IFERROR(Sch_I_SB[[#This Row],[Proposed: Admin FTE]]-Sch_I_SB[[#This Row],[Prior Approved: Admin FTE]],0)</f>
        <v>0</v>
      </c>
      <c r="AC72" s="747">
        <f>IFERROR(Sch_I_SB[[#This Row],[Proposed: Total S&amp;B $]]-Sch_I_SB[[#This Row],[Prior Approved: Total S&amp;B $]],0)</f>
        <v>0</v>
      </c>
      <c r="AE72" s="749">
        <f>+Sch_I_SB[[#This Row],[Proposed: Direct FTE]]*(Sch_I_SB[[#This Row],[Proposed: Number of months]]/12)</f>
        <v>0</v>
      </c>
      <c r="AF72" s="750">
        <f>+Sch_I_SB[[#This Row],[Proposed: Admin FTE]]*(Sch_I_SB[[#This Row],[Proposed: Number of months]]/12)</f>
        <v>0</v>
      </c>
      <c r="AG72" s="749">
        <f>+Sch_I_SB[[#This Row],[Prior Approved: Direct FTE]]*(Sch_I_SB[[#This Row],[Prior Approved: Number of months]]/12)</f>
        <v>0</v>
      </c>
      <c r="AH72" s="751">
        <f>+Sch_I_SB[[#This Row],[Prior Approved: Admin FTE]]*(Sch_I_SB[[#This Row],[Prior Approved: Number of months]]/12)</f>
        <v>0</v>
      </c>
      <c r="AI72" s="752">
        <f t="shared" si="1"/>
        <v>0</v>
      </c>
      <c r="AJ72" s="751">
        <f t="shared" si="1"/>
        <v>0</v>
      </c>
    </row>
    <row r="73" spans="1:36">
      <c r="A73" s="723">
        <v>70</v>
      </c>
      <c r="B73" s="723">
        <f>+'Budget Summ Amt'!$L$6</f>
        <v>0</v>
      </c>
      <c r="C73" s="779">
        <f>+'Budget Summ Amt'!$D$6</f>
        <v>0</v>
      </c>
      <c r="D73" s="741"/>
      <c r="E73" s="725"/>
      <c r="F73" s="725"/>
      <c r="G73" s="726"/>
      <c r="H73" s="727"/>
      <c r="I73" s="728"/>
      <c r="J73" s="813"/>
      <c r="K73" s="742"/>
      <c r="L73" s="743"/>
      <c r="M73" s="743"/>
      <c r="N73" s="743"/>
      <c r="O73" s="744">
        <f>IFERROR((Sch_I_SB[[#This Row],[Proposed: Direct FTE]]+Sch_I_SB[[#This Row],[Proposed: Admin FTE]])*Sch_I_SB[[#This Row],[Proposed: Annual FTE salary $]]*(Sch_I_SB[[#This Row],[Proposed: Number of months]]/12),0)</f>
        <v>0</v>
      </c>
      <c r="P73" s="745"/>
      <c r="Q73" s="746">
        <f>Sch_I_SB[[#This Row],[Proposed: Benefits Rate %]]*Sch_I_SB[[#This Row],[Proposed: Total salary expense $]]</f>
        <v>0</v>
      </c>
      <c r="R73" s="747">
        <f>Sch_I_SB[[#This Row],[Proposed: Total salary expense $]]+Sch_I_SB[[#This Row],[Proposed: Benefits $]]</f>
        <v>0</v>
      </c>
      <c r="S73" s="742"/>
      <c r="T73" s="743"/>
      <c r="U73" s="743"/>
      <c r="V73" s="743"/>
      <c r="W73" s="744">
        <f>IFERROR((Sch_I_SB[[#This Row],[Prior Approved: Direct FTE]]+Sch_I_SB[[#This Row],[Prior Approved: Admin FTE]])*Sch_I_SB[[#This Row],[Prior Approved: Annual FTE salary $]]*(Sch_I_SB[[#This Row],[Prior Approved: Number of months]]/12),0)</f>
        <v>0</v>
      </c>
      <c r="X73" s="745"/>
      <c r="Y73" s="746">
        <f>Sch_I_SB[[#This Row],[Prior Approved: Total salary expense $]]*Sch_I_SB[[#This Row],[Prior Approved: Benefits Rate %]]</f>
        <v>0</v>
      </c>
      <c r="Z73" s="747">
        <f>+Sch_I_SB[[#This Row],[Prior Approved: Total salary expense $]]+Sch_I_SB[[#This Row],[Prior Approved: Benefits $]]</f>
        <v>0</v>
      </c>
      <c r="AA73" s="748">
        <f>IFERROR(Sch_I_SB[[#This Row],[Proposed: Direct FTE]]-Sch_I_SB[[#This Row],[Prior Approved: Direct FTE]],0)</f>
        <v>0</v>
      </c>
      <c r="AB73" s="744">
        <f>IFERROR(Sch_I_SB[[#This Row],[Proposed: Admin FTE]]-Sch_I_SB[[#This Row],[Prior Approved: Admin FTE]],0)</f>
        <v>0</v>
      </c>
      <c r="AC73" s="747">
        <f>IFERROR(Sch_I_SB[[#This Row],[Proposed: Total S&amp;B $]]-Sch_I_SB[[#This Row],[Prior Approved: Total S&amp;B $]],0)</f>
        <v>0</v>
      </c>
      <c r="AE73" s="749">
        <f>+Sch_I_SB[[#This Row],[Proposed: Direct FTE]]*(Sch_I_SB[[#This Row],[Proposed: Number of months]]/12)</f>
        <v>0</v>
      </c>
      <c r="AF73" s="750">
        <f>+Sch_I_SB[[#This Row],[Proposed: Admin FTE]]*(Sch_I_SB[[#This Row],[Proposed: Number of months]]/12)</f>
        <v>0</v>
      </c>
      <c r="AG73" s="749">
        <f>+Sch_I_SB[[#This Row],[Prior Approved: Direct FTE]]*(Sch_I_SB[[#This Row],[Prior Approved: Number of months]]/12)</f>
        <v>0</v>
      </c>
      <c r="AH73" s="751">
        <f>+Sch_I_SB[[#This Row],[Prior Approved: Admin FTE]]*(Sch_I_SB[[#This Row],[Prior Approved: Number of months]]/12)</f>
        <v>0</v>
      </c>
      <c r="AI73" s="752">
        <f t="shared" si="1"/>
        <v>0</v>
      </c>
      <c r="AJ73" s="751">
        <f t="shared" si="1"/>
        <v>0</v>
      </c>
    </row>
    <row r="74" spans="1:36">
      <c r="A74" s="723">
        <v>71</v>
      </c>
      <c r="B74" s="723">
        <f>+'Budget Summ Amt'!$L$6</f>
        <v>0</v>
      </c>
      <c r="C74" s="779">
        <f>+'Budget Summ Amt'!$D$6</f>
        <v>0</v>
      </c>
      <c r="D74" s="741"/>
      <c r="E74" s="725"/>
      <c r="F74" s="725"/>
      <c r="G74" s="726"/>
      <c r="H74" s="727"/>
      <c r="I74" s="728"/>
      <c r="J74" s="813"/>
      <c r="K74" s="742"/>
      <c r="L74" s="743"/>
      <c r="M74" s="743"/>
      <c r="N74" s="743"/>
      <c r="O74" s="744">
        <f>IFERROR((Sch_I_SB[[#This Row],[Proposed: Direct FTE]]+Sch_I_SB[[#This Row],[Proposed: Admin FTE]])*Sch_I_SB[[#This Row],[Proposed: Annual FTE salary $]]*(Sch_I_SB[[#This Row],[Proposed: Number of months]]/12),0)</f>
        <v>0</v>
      </c>
      <c r="P74" s="745"/>
      <c r="Q74" s="746">
        <f>Sch_I_SB[[#This Row],[Proposed: Benefits Rate %]]*Sch_I_SB[[#This Row],[Proposed: Total salary expense $]]</f>
        <v>0</v>
      </c>
      <c r="R74" s="747">
        <f>Sch_I_SB[[#This Row],[Proposed: Total salary expense $]]+Sch_I_SB[[#This Row],[Proposed: Benefits $]]</f>
        <v>0</v>
      </c>
      <c r="S74" s="742"/>
      <c r="T74" s="743"/>
      <c r="U74" s="743"/>
      <c r="V74" s="743"/>
      <c r="W74" s="744">
        <f>IFERROR((Sch_I_SB[[#This Row],[Prior Approved: Direct FTE]]+Sch_I_SB[[#This Row],[Prior Approved: Admin FTE]])*Sch_I_SB[[#This Row],[Prior Approved: Annual FTE salary $]]*(Sch_I_SB[[#This Row],[Prior Approved: Number of months]]/12),0)</f>
        <v>0</v>
      </c>
      <c r="X74" s="745"/>
      <c r="Y74" s="746">
        <f>Sch_I_SB[[#This Row],[Prior Approved: Total salary expense $]]*Sch_I_SB[[#This Row],[Prior Approved: Benefits Rate %]]</f>
        <v>0</v>
      </c>
      <c r="Z74" s="747">
        <f>+Sch_I_SB[[#This Row],[Prior Approved: Total salary expense $]]+Sch_I_SB[[#This Row],[Prior Approved: Benefits $]]</f>
        <v>0</v>
      </c>
      <c r="AA74" s="748">
        <f>IFERROR(Sch_I_SB[[#This Row],[Proposed: Direct FTE]]-Sch_I_SB[[#This Row],[Prior Approved: Direct FTE]],0)</f>
        <v>0</v>
      </c>
      <c r="AB74" s="744">
        <f>IFERROR(Sch_I_SB[[#This Row],[Proposed: Admin FTE]]-Sch_I_SB[[#This Row],[Prior Approved: Admin FTE]],0)</f>
        <v>0</v>
      </c>
      <c r="AC74" s="747">
        <f>IFERROR(Sch_I_SB[[#This Row],[Proposed: Total S&amp;B $]]-Sch_I_SB[[#This Row],[Prior Approved: Total S&amp;B $]],0)</f>
        <v>0</v>
      </c>
      <c r="AE74" s="749">
        <f>+Sch_I_SB[[#This Row],[Proposed: Direct FTE]]*(Sch_I_SB[[#This Row],[Proposed: Number of months]]/12)</f>
        <v>0</v>
      </c>
      <c r="AF74" s="750">
        <f>+Sch_I_SB[[#This Row],[Proposed: Admin FTE]]*(Sch_I_SB[[#This Row],[Proposed: Number of months]]/12)</f>
        <v>0</v>
      </c>
      <c r="AG74" s="749">
        <f>+Sch_I_SB[[#This Row],[Prior Approved: Direct FTE]]*(Sch_I_SB[[#This Row],[Prior Approved: Number of months]]/12)</f>
        <v>0</v>
      </c>
      <c r="AH74" s="751">
        <f>+Sch_I_SB[[#This Row],[Prior Approved: Admin FTE]]*(Sch_I_SB[[#This Row],[Prior Approved: Number of months]]/12)</f>
        <v>0</v>
      </c>
      <c r="AI74" s="752">
        <f t="shared" si="1"/>
        <v>0</v>
      </c>
      <c r="AJ74" s="751">
        <f t="shared" si="1"/>
        <v>0</v>
      </c>
    </row>
    <row r="75" spans="1:36">
      <c r="A75" s="723">
        <v>72</v>
      </c>
      <c r="B75" s="723">
        <f>+'Budget Summ Amt'!$L$6</f>
        <v>0</v>
      </c>
      <c r="C75" s="779">
        <f>+'Budget Summ Amt'!$D$6</f>
        <v>0</v>
      </c>
      <c r="D75" s="741"/>
      <c r="E75" s="725"/>
      <c r="F75" s="725"/>
      <c r="G75" s="726"/>
      <c r="H75" s="727"/>
      <c r="I75" s="728"/>
      <c r="J75" s="813"/>
      <c r="K75" s="742"/>
      <c r="L75" s="743"/>
      <c r="M75" s="743"/>
      <c r="N75" s="743"/>
      <c r="O75" s="744">
        <f>IFERROR((Sch_I_SB[[#This Row],[Proposed: Direct FTE]]+Sch_I_SB[[#This Row],[Proposed: Admin FTE]])*Sch_I_SB[[#This Row],[Proposed: Annual FTE salary $]]*(Sch_I_SB[[#This Row],[Proposed: Number of months]]/12),0)</f>
        <v>0</v>
      </c>
      <c r="P75" s="745"/>
      <c r="Q75" s="746">
        <f>Sch_I_SB[[#This Row],[Proposed: Benefits Rate %]]*Sch_I_SB[[#This Row],[Proposed: Total salary expense $]]</f>
        <v>0</v>
      </c>
      <c r="R75" s="747">
        <f>Sch_I_SB[[#This Row],[Proposed: Total salary expense $]]+Sch_I_SB[[#This Row],[Proposed: Benefits $]]</f>
        <v>0</v>
      </c>
      <c r="S75" s="742"/>
      <c r="T75" s="743"/>
      <c r="U75" s="743"/>
      <c r="V75" s="743"/>
      <c r="W75" s="744">
        <f>IFERROR((Sch_I_SB[[#This Row],[Prior Approved: Direct FTE]]+Sch_I_SB[[#This Row],[Prior Approved: Admin FTE]])*Sch_I_SB[[#This Row],[Prior Approved: Annual FTE salary $]]*(Sch_I_SB[[#This Row],[Prior Approved: Number of months]]/12),0)</f>
        <v>0</v>
      </c>
      <c r="X75" s="745"/>
      <c r="Y75" s="746">
        <f>Sch_I_SB[[#This Row],[Prior Approved: Total salary expense $]]*Sch_I_SB[[#This Row],[Prior Approved: Benefits Rate %]]</f>
        <v>0</v>
      </c>
      <c r="Z75" s="747">
        <f>+Sch_I_SB[[#This Row],[Prior Approved: Total salary expense $]]+Sch_I_SB[[#This Row],[Prior Approved: Benefits $]]</f>
        <v>0</v>
      </c>
      <c r="AA75" s="748">
        <f>IFERROR(Sch_I_SB[[#This Row],[Proposed: Direct FTE]]-Sch_I_SB[[#This Row],[Prior Approved: Direct FTE]],0)</f>
        <v>0</v>
      </c>
      <c r="AB75" s="744">
        <f>IFERROR(Sch_I_SB[[#This Row],[Proposed: Admin FTE]]-Sch_I_SB[[#This Row],[Prior Approved: Admin FTE]],0)</f>
        <v>0</v>
      </c>
      <c r="AC75" s="747">
        <f>IFERROR(Sch_I_SB[[#This Row],[Proposed: Total S&amp;B $]]-Sch_I_SB[[#This Row],[Prior Approved: Total S&amp;B $]],0)</f>
        <v>0</v>
      </c>
      <c r="AE75" s="749">
        <f>+Sch_I_SB[[#This Row],[Proposed: Direct FTE]]*(Sch_I_SB[[#This Row],[Proposed: Number of months]]/12)</f>
        <v>0</v>
      </c>
      <c r="AF75" s="750">
        <f>+Sch_I_SB[[#This Row],[Proposed: Admin FTE]]*(Sch_I_SB[[#This Row],[Proposed: Number of months]]/12)</f>
        <v>0</v>
      </c>
      <c r="AG75" s="749">
        <f>+Sch_I_SB[[#This Row],[Prior Approved: Direct FTE]]*(Sch_I_SB[[#This Row],[Prior Approved: Number of months]]/12)</f>
        <v>0</v>
      </c>
      <c r="AH75" s="751">
        <f>+Sch_I_SB[[#This Row],[Prior Approved: Admin FTE]]*(Sch_I_SB[[#This Row],[Prior Approved: Number of months]]/12)</f>
        <v>0</v>
      </c>
      <c r="AI75" s="752">
        <f t="shared" si="1"/>
        <v>0</v>
      </c>
      <c r="AJ75" s="751">
        <f t="shared" si="1"/>
        <v>0</v>
      </c>
    </row>
    <row r="76" spans="1:36">
      <c r="A76" s="723">
        <v>73</v>
      </c>
      <c r="B76" s="723">
        <f>+'Budget Summ Amt'!$L$6</f>
        <v>0</v>
      </c>
      <c r="C76" s="779">
        <f>+'Budget Summ Amt'!$D$6</f>
        <v>0</v>
      </c>
      <c r="D76" s="741"/>
      <c r="E76" s="725"/>
      <c r="F76" s="725"/>
      <c r="G76" s="726"/>
      <c r="H76" s="727"/>
      <c r="I76" s="728"/>
      <c r="J76" s="813"/>
      <c r="K76" s="742"/>
      <c r="L76" s="743"/>
      <c r="M76" s="743"/>
      <c r="N76" s="743"/>
      <c r="O76" s="744">
        <f>IFERROR((Sch_I_SB[[#This Row],[Proposed: Direct FTE]]+Sch_I_SB[[#This Row],[Proposed: Admin FTE]])*Sch_I_SB[[#This Row],[Proposed: Annual FTE salary $]]*(Sch_I_SB[[#This Row],[Proposed: Number of months]]/12),0)</f>
        <v>0</v>
      </c>
      <c r="P76" s="745"/>
      <c r="Q76" s="746">
        <f>Sch_I_SB[[#This Row],[Proposed: Benefits Rate %]]*Sch_I_SB[[#This Row],[Proposed: Total salary expense $]]</f>
        <v>0</v>
      </c>
      <c r="R76" s="747">
        <f>Sch_I_SB[[#This Row],[Proposed: Total salary expense $]]+Sch_I_SB[[#This Row],[Proposed: Benefits $]]</f>
        <v>0</v>
      </c>
      <c r="S76" s="742"/>
      <c r="T76" s="743"/>
      <c r="U76" s="743"/>
      <c r="V76" s="743"/>
      <c r="W76" s="744">
        <f>IFERROR((Sch_I_SB[[#This Row],[Prior Approved: Direct FTE]]+Sch_I_SB[[#This Row],[Prior Approved: Admin FTE]])*Sch_I_SB[[#This Row],[Prior Approved: Annual FTE salary $]]*(Sch_I_SB[[#This Row],[Prior Approved: Number of months]]/12),0)</f>
        <v>0</v>
      </c>
      <c r="X76" s="745"/>
      <c r="Y76" s="746">
        <f>Sch_I_SB[[#This Row],[Prior Approved: Total salary expense $]]*Sch_I_SB[[#This Row],[Prior Approved: Benefits Rate %]]</f>
        <v>0</v>
      </c>
      <c r="Z76" s="747">
        <f>+Sch_I_SB[[#This Row],[Prior Approved: Total salary expense $]]+Sch_I_SB[[#This Row],[Prior Approved: Benefits $]]</f>
        <v>0</v>
      </c>
      <c r="AA76" s="748">
        <f>IFERROR(Sch_I_SB[[#This Row],[Proposed: Direct FTE]]-Sch_I_SB[[#This Row],[Prior Approved: Direct FTE]],0)</f>
        <v>0</v>
      </c>
      <c r="AB76" s="744">
        <f>IFERROR(Sch_I_SB[[#This Row],[Proposed: Admin FTE]]-Sch_I_SB[[#This Row],[Prior Approved: Admin FTE]],0)</f>
        <v>0</v>
      </c>
      <c r="AC76" s="747">
        <f>IFERROR(Sch_I_SB[[#This Row],[Proposed: Total S&amp;B $]]-Sch_I_SB[[#This Row],[Prior Approved: Total S&amp;B $]],0)</f>
        <v>0</v>
      </c>
      <c r="AE76" s="749">
        <f>+Sch_I_SB[[#This Row],[Proposed: Direct FTE]]*(Sch_I_SB[[#This Row],[Proposed: Number of months]]/12)</f>
        <v>0</v>
      </c>
      <c r="AF76" s="750">
        <f>+Sch_I_SB[[#This Row],[Proposed: Admin FTE]]*(Sch_I_SB[[#This Row],[Proposed: Number of months]]/12)</f>
        <v>0</v>
      </c>
      <c r="AG76" s="749">
        <f>+Sch_I_SB[[#This Row],[Prior Approved: Direct FTE]]*(Sch_I_SB[[#This Row],[Prior Approved: Number of months]]/12)</f>
        <v>0</v>
      </c>
      <c r="AH76" s="751">
        <f>+Sch_I_SB[[#This Row],[Prior Approved: Admin FTE]]*(Sch_I_SB[[#This Row],[Prior Approved: Number of months]]/12)</f>
        <v>0</v>
      </c>
      <c r="AI76" s="752">
        <f t="shared" si="1"/>
        <v>0</v>
      </c>
      <c r="AJ76" s="751">
        <f t="shared" si="1"/>
        <v>0</v>
      </c>
    </row>
    <row r="77" spans="1:36">
      <c r="A77" s="723">
        <v>74</v>
      </c>
      <c r="B77" s="723">
        <f>+'Budget Summ Amt'!$L$6</f>
        <v>0</v>
      </c>
      <c r="C77" s="779">
        <f>+'Budget Summ Amt'!$D$6</f>
        <v>0</v>
      </c>
      <c r="D77" s="741"/>
      <c r="E77" s="725"/>
      <c r="F77" s="725"/>
      <c r="G77" s="726"/>
      <c r="H77" s="727"/>
      <c r="I77" s="728"/>
      <c r="J77" s="813"/>
      <c r="K77" s="742"/>
      <c r="L77" s="743"/>
      <c r="M77" s="743"/>
      <c r="N77" s="743"/>
      <c r="O77" s="744">
        <f>IFERROR((Sch_I_SB[[#This Row],[Proposed: Direct FTE]]+Sch_I_SB[[#This Row],[Proposed: Admin FTE]])*Sch_I_SB[[#This Row],[Proposed: Annual FTE salary $]]*(Sch_I_SB[[#This Row],[Proposed: Number of months]]/12),0)</f>
        <v>0</v>
      </c>
      <c r="P77" s="745"/>
      <c r="Q77" s="746">
        <f>Sch_I_SB[[#This Row],[Proposed: Benefits Rate %]]*Sch_I_SB[[#This Row],[Proposed: Total salary expense $]]</f>
        <v>0</v>
      </c>
      <c r="R77" s="747">
        <f>Sch_I_SB[[#This Row],[Proposed: Total salary expense $]]+Sch_I_SB[[#This Row],[Proposed: Benefits $]]</f>
        <v>0</v>
      </c>
      <c r="S77" s="742"/>
      <c r="T77" s="743"/>
      <c r="U77" s="743"/>
      <c r="V77" s="743"/>
      <c r="W77" s="744">
        <f>IFERROR((Sch_I_SB[[#This Row],[Prior Approved: Direct FTE]]+Sch_I_SB[[#This Row],[Prior Approved: Admin FTE]])*Sch_I_SB[[#This Row],[Prior Approved: Annual FTE salary $]]*(Sch_I_SB[[#This Row],[Prior Approved: Number of months]]/12),0)</f>
        <v>0</v>
      </c>
      <c r="X77" s="745"/>
      <c r="Y77" s="746">
        <f>Sch_I_SB[[#This Row],[Prior Approved: Total salary expense $]]*Sch_I_SB[[#This Row],[Prior Approved: Benefits Rate %]]</f>
        <v>0</v>
      </c>
      <c r="Z77" s="747">
        <f>+Sch_I_SB[[#This Row],[Prior Approved: Total salary expense $]]+Sch_I_SB[[#This Row],[Prior Approved: Benefits $]]</f>
        <v>0</v>
      </c>
      <c r="AA77" s="748">
        <f>IFERROR(Sch_I_SB[[#This Row],[Proposed: Direct FTE]]-Sch_I_SB[[#This Row],[Prior Approved: Direct FTE]],0)</f>
        <v>0</v>
      </c>
      <c r="AB77" s="744">
        <f>IFERROR(Sch_I_SB[[#This Row],[Proposed: Admin FTE]]-Sch_I_SB[[#This Row],[Prior Approved: Admin FTE]],0)</f>
        <v>0</v>
      </c>
      <c r="AC77" s="747">
        <f>IFERROR(Sch_I_SB[[#This Row],[Proposed: Total S&amp;B $]]-Sch_I_SB[[#This Row],[Prior Approved: Total S&amp;B $]],0)</f>
        <v>0</v>
      </c>
      <c r="AE77" s="749">
        <f>+Sch_I_SB[[#This Row],[Proposed: Direct FTE]]*(Sch_I_SB[[#This Row],[Proposed: Number of months]]/12)</f>
        <v>0</v>
      </c>
      <c r="AF77" s="750">
        <f>+Sch_I_SB[[#This Row],[Proposed: Admin FTE]]*(Sch_I_SB[[#This Row],[Proposed: Number of months]]/12)</f>
        <v>0</v>
      </c>
      <c r="AG77" s="749">
        <f>+Sch_I_SB[[#This Row],[Prior Approved: Direct FTE]]*(Sch_I_SB[[#This Row],[Prior Approved: Number of months]]/12)</f>
        <v>0</v>
      </c>
      <c r="AH77" s="751">
        <f>+Sch_I_SB[[#This Row],[Prior Approved: Admin FTE]]*(Sch_I_SB[[#This Row],[Prior Approved: Number of months]]/12)</f>
        <v>0</v>
      </c>
      <c r="AI77" s="752">
        <f t="shared" si="1"/>
        <v>0</v>
      </c>
      <c r="AJ77" s="751">
        <f t="shared" si="1"/>
        <v>0</v>
      </c>
    </row>
    <row r="78" spans="1:36">
      <c r="A78" s="723">
        <v>75</v>
      </c>
      <c r="B78" s="723">
        <f>+'Budget Summ Amt'!$L$6</f>
        <v>0</v>
      </c>
      <c r="C78" s="779">
        <f>+'Budget Summ Amt'!$D$6</f>
        <v>0</v>
      </c>
      <c r="D78" s="741"/>
      <c r="E78" s="725"/>
      <c r="F78" s="725"/>
      <c r="G78" s="726"/>
      <c r="H78" s="727"/>
      <c r="I78" s="728"/>
      <c r="J78" s="813"/>
      <c r="K78" s="742"/>
      <c r="L78" s="743"/>
      <c r="M78" s="743"/>
      <c r="N78" s="743"/>
      <c r="O78" s="744">
        <f>IFERROR((Sch_I_SB[[#This Row],[Proposed: Direct FTE]]+Sch_I_SB[[#This Row],[Proposed: Admin FTE]])*Sch_I_SB[[#This Row],[Proposed: Annual FTE salary $]]*(Sch_I_SB[[#This Row],[Proposed: Number of months]]/12),0)</f>
        <v>0</v>
      </c>
      <c r="P78" s="745"/>
      <c r="Q78" s="746">
        <f>Sch_I_SB[[#This Row],[Proposed: Benefits Rate %]]*Sch_I_SB[[#This Row],[Proposed: Total salary expense $]]</f>
        <v>0</v>
      </c>
      <c r="R78" s="747">
        <f>Sch_I_SB[[#This Row],[Proposed: Total salary expense $]]+Sch_I_SB[[#This Row],[Proposed: Benefits $]]</f>
        <v>0</v>
      </c>
      <c r="S78" s="742"/>
      <c r="T78" s="743"/>
      <c r="U78" s="743"/>
      <c r="V78" s="743"/>
      <c r="W78" s="744">
        <f>IFERROR((Sch_I_SB[[#This Row],[Prior Approved: Direct FTE]]+Sch_I_SB[[#This Row],[Prior Approved: Admin FTE]])*Sch_I_SB[[#This Row],[Prior Approved: Annual FTE salary $]]*(Sch_I_SB[[#This Row],[Prior Approved: Number of months]]/12),0)</f>
        <v>0</v>
      </c>
      <c r="X78" s="745"/>
      <c r="Y78" s="746">
        <f>Sch_I_SB[[#This Row],[Prior Approved: Total salary expense $]]*Sch_I_SB[[#This Row],[Prior Approved: Benefits Rate %]]</f>
        <v>0</v>
      </c>
      <c r="Z78" s="747">
        <f>+Sch_I_SB[[#This Row],[Prior Approved: Total salary expense $]]+Sch_I_SB[[#This Row],[Prior Approved: Benefits $]]</f>
        <v>0</v>
      </c>
      <c r="AA78" s="748">
        <f>IFERROR(Sch_I_SB[[#This Row],[Proposed: Direct FTE]]-Sch_I_SB[[#This Row],[Prior Approved: Direct FTE]],0)</f>
        <v>0</v>
      </c>
      <c r="AB78" s="744">
        <f>IFERROR(Sch_I_SB[[#This Row],[Proposed: Admin FTE]]-Sch_I_SB[[#This Row],[Prior Approved: Admin FTE]],0)</f>
        <v>0</v>
      </c>
      <c r="AC78" s="747">
        <f>IFERROR(Sch_I_SB[[#This Row],[Proposed: Total S&amp;B $]]-Sch_I_SB[[#This Row],[Prior Approved: Total S&amp;B $]],0)</f>
        <v>0</v>
      </c>
      <c r="AE78" s="749">
        <f>+Sch_I_SB[[#This Row],[Proposed: Direct FTE]]*(Sch_I_SB[[#This Row],[Proposed: Number of months]]/12)</f>
        <v>0</v>
      </c>
      <c r="AF78" s="750">
        <f>+Sch_I_SB[[#This Row],[Proposed: Admin FTE]]*(Sch_I_SB[[#This Row],[Proposed: Number of months]]/12)</f>
        <v>0</v>
      </c>
      <c r="AG78" s="749">
        <f>+Sch_I_SB[[#This Row],[Prior Approved: Direct FTE]]*(Sch_I_SB[[#This Row],[Prior Approved: Number of months]]/12)</f>
        <v>0</v>
      </c>
      <c r="AH78" s="751">
        <f>+Sch_I_SB[[#This Row],[Prior Approved: Admin FTE]]*(Sch_I_SB[[#This Row],[Prior Approved: Number of months]]/12)</f>
        <v>0</v>
      </c>
      <c r="AI78" s="752">
        <f t="shared" si="1"/>
        <v>0</v>
      </c>
      <c r="AJ78" s="751">
        <f t="shared" si="1"/>
        <v>0</v>
      </c>
    </row>
    <row r="79" spans="1:36">
      <c r="A79" s="723">
        <v>76</v>
      </c>
      <c r="B79" s="723">
        <f>+'Budget Summ Amt'!$L$6</f>
        <v>0</v>
      </c>
      <c r="C79" s="779">
        <f>+'Budget Summ Amt'!$D$6</f>
        <v>0</v>
      </c>
      <c r="D79" s="741"/>
      <c r="E79" s="725"/>
      <c r="F79" s="725"/>
      <c r="G79" s="726"/>
      <c r="H79" s="727"/>
      <c r="I79" s="728"/>
      <c r="J79" s="813"/>
      <c r="K79" s="742"/>
      <c r="L79" s="743"/>
      <c r="M79" s="743"/>
      <c r="N79" s="743"/>
      <c r="O79" s="744">
        <f>IFERROR((Sch_I_SB[[#This Row],[Proposed: Direct FTE]]+Sch_I_SB[[#This Row],[Proposed: Admin FTE]])*Sch_I_SB[[#This Row],[Proposed: Annual FTE salary $]]*(Sch_I_SB[[#This Row],[Proposed: Number of months]]/12),0)</f>
        <v>0</v>
      </c>
      <c r="P79" s="745"/>
      <c r="Q79" s="746">
        <f>Sch_I_SB[[#This Row],[Proposed: Benefits Rate %]]*Sch_I_SB[[#This Row],[Proposed: Total salary expense $]]</f>
        <v>0</v>
      </c>
      <c r="R79" s="747">
        <f>Sch_I_SB[[#This Row],[Proposed: Total salary expense $]]+Sch_I_SB[[#This Row],[Proposed: Benefits $]]</f>
        <v>0</v>
      </c>
      <c r="S79" s="742"/>
      <c r="T79" s="743"/>
      <c r="U79" s="743"/>
      <c r="V79" s="743"/>
      <c r="W79" s="744">
        <f>IFERROR((Sch_I_SB[[#This Row],[Prior Approved: Direct FTE]]+Sch_I_SB[[#This Row],[Prior Approved: Admin FTE]])*Sch_I_SB[[#This Row],[Prior Approved: Annual FTE salary $]]*(Sch_I_SB[[#This Row],[Prior Approved: Number of months]]/12),0)</f>
        <v>0</v>
      </c>
      <c r="X79" s="745"/>
      <c r="Y79" s="746">
        <f>Sch_I_SB[[#This Row],[Prior Approved: Total salary expense $]]*Sch_I_SB[[#This Row],[Prior Approved: Benefits Rate %]]</f>
        <v>0</v>
      </c>
      <c r="Z79" s="747">
        <f>+Sch_I_SB[[#This Row],[Prior Approved: Total salary expense $]]+Sch_I_SB[[#This Row],[Prior Approved: Benefits $]]</f>
        <v>0</v>
      </c>
      <c r="AA79" s="748">
        <f>IFERROR(Sch_I_SB[[#This Row],[Proposed: Direct FTE]]-Sch_I_SB[[#This Row],[Prior Approved: Direct FTE]],0)</f>
        <v>0</v>
      </c>
      <c r="AB79" s="744">
        <f>IFERROR(Sch_I_SB[[#This Row],[Proposed: Admin FTE]]-Sch_I_SB[[#This Row],[Prior Approved: Admin FTE]],0)</f>
        <v>0</v>
      </c>
      <c r="AC79" s="747">
        <f>IFERROR(Sch_I_SB[[#This Row],[Proposed: Total S&amp;B $]]-Sch_I_SB[[#This Row],[Prior Approved: Total S&amp;B $]],0)</f>
        <v>0</v>
      </c>
      <c r="AE79" s="749">
        <f>+Sch_I_SB[[#This Row],[Proposed: Direct FTE]]*(Sch_I_SB[[#This Row],[Proposed: Number of months]]/12)</f>
        <v>0</v>
      </c>
      <c r="AF79" s="750">
        <f>+Sch_I_SB[[#This Row],[Proposed: Admin FTE]]*(Sch_I_SB[[#This Row],[Proposed: Number of months]]/12)</f>
        <v>0</v>
      </c>
      <c r="AG79" s="749">
        <f>+Sch_I_SB[[#This Row],[Prior Approved: Direct FTE]]*(Sch_I_SB[[#This Row],[Prior Approved: Number of months]]/12)</f>
        <v>0</v>
      </c>
      <c r="AH79" s="751">
        <f>+Sch_I_SB[[#This Row],[Prior Approved: Admin FTE]]*(Sch_I_SB[[#This Row],[Prior Approved: Number of months]]/12)</f>
        <v>0</v>
      </c>
      <c r="AI79" s="752">
        <f t="shared" si="1"/>
        <v>0</v>
      </c>
      <c r="AJ79" s="751">
        <f t="shared" si="1"/>
        <v>0</v>
      </c>
    </row>
    <row r="80" spans="1:36">
      <c r="A80" s="723">
        <v>77</v>
      </c>
      <c r="B80" s="723">
        <f>+'Budget Summ Amt'!$L$6</f>
        <v>0</v>
      </c>
      <c r="C80" s="779">
        <f>+'Budget Summ Amt'!$D$6</f>
        <v>0</v>
      </c>
      <c r="D80" s="741"/>
      <c r="E80" s="725"/>
      <c r="F80" s="725"/>
      <c r="G80" s="726"/>
      <c r="H80" s="727"/>
      <c r="I80" s="728"/>
      <c r="J80" s="813"/>
      <c r="K80" s="742"/>
      <c r="L80" s="743"/>
      <c r="M80" s="743"/>
      <c r="N80" s="743"/>
      <c r="O80" s="744">
        <f>IFERROR((Sch_I_SB[[#This Row],[Proposed: Direct FTE]]+Sch_I_SB[[#This Row],[Proposed: Admin FTE]])*Sch_I_SB[[#This Row],[Proposed: Annual FTE salary $]]*(Sch_I_SB[[#This Row],[Proposed: Number of months]]/12),0)</f>
        <v>0</v>
      </c>
      <c r="P80" s="745"/>
      <c r="Q80" s="746">
        <f>Sch_I_SB[[#This Row],[Proposed: Benefits Rate %]]*Sch_I_SB[[#This Row],[Proposed: Total salary expense $]]</f>
        <v>0</v>
      </c>
      <c r="R80" s="747">
        <f>Sch_I_SB[[#This Row],[Proposed: Total salary expense $]]+Sch_I_SB[[#This Row],[Proposed: Benefits $]]</f>
        <v>0</v>
      </c>
      <c r="S80" s="742"/>
      <c r="T80" s="743"/>
      <c r="U80" s="743"/>
      <c r="V80" s="743"/>
      <c r="W80" s="744">
        <f>IFERROR((Sch_I_SB[[#This Row],[Prior Approved: Direct FTE]]+Sch_I_SB[[#This Row],[Prior Approved: Admin FTE]])*Sch_I_SB[[#This Row],[Prior Approved: Annual FTE salary $]]*(Sch_I_SB[[#This Row],[Prior Approved: Number of months]]/12),0)</f>
        <v>0</v>
      </c>
      <c r="X80" s="745"/>
      <c r="Y80" s="746">
        <f>Sch_I_SB[[#This Row],[Prior Approved: Total salary expense $]]*Sch_I_SB[[#This Row],[Prior Approved: Benefits Rate %]]</f>
        <v>0</v>
      </c>
      <c r="Z80" s="747">
        <f>+Sch_I_SB[[#This Row],[Prior Approved: Total salary expense $]]+Sch_I_SB[[#This Row],[Prior Approved: Benefits $]]</f>
        <v>0</v>
      </c>
      <c r="AA80" s="748">
        <f>IFERROR(Sch_I_SB[[#This Row],[Proposed: Direct FTE]]-Sch_I_SB[[#This Row],[Prior Approved: Direct FTE]],0)</f>
        <v>0</v>
      </c>
      <c r="AB80" s="744">
        <f>IFERROR(Sch_I_SB[[#This Row],[Proposed: Admin FTE]]-Sch_I_SB[[#This Row],[Prior Approved: Admin FTE]],0)</f>
        <v>0</v>
      </c>
      <c r="AC80" s="747">
        <f>IFERROR(Sch_I_SB[[#This Row],[Proposed: Total S&amp;B $]]-Sch_I_SB[[#This Row],[Prior Approved: Total S&amp;B $]],0)</f>
        <v>0</v>
      </c>
      <c r="AE80" s="749">
        <f>+Sch_I_SB[[#This Row],[Proposed: Direct FTE]]*(Sch_I_SB[[#This Row],[Proposed: Number of months]]/12)</f>
        <v>0</v>
      </c>
      <c r="AF80" s="750">
        <f>+Sch_I_SB[[#This Row],[Proposed: Admin FTE]]*(Sch_I_SB[[#This Row],[Proposed: Number of months]]/12)</f>
        <v>0</v>
      </c>
      <c r="AG80" s="749">
        <f>+Sch_I_SB[[#This Row],[Prior Approved: Direct FTE]]*(Sch_I_SB[[#This Row],[Prior Approved: Number of months]]/12)</f>
        <v>0</v>
      </c>
      <c r="AH80" s="751">
        <f>+Sch_I_SB[[#This Row],[Prior Approved: Admin FTE]]*(Sch_I_SB[[#This Row],[Prior Approved: Number of months]]/12)</f>
        <v>0</v>
      </c>
      <c r="AI80" s="752">
        <f t="shared" si="1"/>
        <v>0</v>
      </c>
      <c r="AJ80" s="751">
        <f t="shared" si="1"/>
        <v>0</v>
      </c>
    </row>
    <row r="81" spans="1:36">
      <c r="A81" s="723">
        <v>78</v>
      </c>
      <c r="B81" s="723">
        <f>+'Budget Summ Amt'!$L$6</f>
        <v>0</v>
      </c>
      <c r="C81" s="779">
        <f>+'Budget Summ Amt'!$D$6</f>
        <v>0</v>
      </c>
      <c r="D81" s="741"/>
      <c r="E81" s="725"/>
      <c r="F81" s="725"/>
      <c r="G81" s="726"/>
      <c r="H81" s="727"/>
      <c r="I81" s="728"/>
      <c r="J81" s="813"/>
      <c r="K81" s="742"/>
      <c r="L81" s="743"/>
      <c r="M81" s="743"/>
      <c r="N81" s="743"/>
      <c r="O81" s="744">
        <f>IFERROR((Sch_I_SB[[#This Row],[Proposed: Direct FTE]]+Sch_I_SB[[#This Row],[Proposed: Admin FTE]])*Sch_I_SB[[#This Row],[Proposed: Annual FTE salary $]]*(Sch_I_SB[[#This Row],[Proposed: Number of months]]/12),0)</f>
        <v>0</v>
      </c>
      <c r="P81" s="745"/>
      <c r="Q81" s="746">
        <f>Sch_I_SB[[#This Row],[Proposed: Benefits Rate %]]*Sch_I_SB[[#This Row],[Proposed: Total salary expense $]]</f>
        <v>0</v>
      </c>
      <c r="R81" s="747">
        <f>Sch_I_SB[[#This Row],[Proposed: Total salary expense $]]+Sch_I_SB[[#This Row],[Proposed: Benefits $]]</f>
        <v>0</v>
      </c>
      <c r="S81" s="742"/>
      <c r="T81" s="743"/>
      <c r="U81" s="743"/>
      <c r="V81" s="743"/>
      <c r="W81" s="744">
        <f>IFERROR((Sch_I_SB[[#This Row],[Prior Approved: Direct FTE]]+Sch_I_SB[[#This Row],[Prior Approved: Admin FTE]])*Sch_I_SB[[#This Row],[Prior Approved: Annual FTE salary $]]*(Sch_I_SB[[#This Row],[Prior Approved: Number of months]]/12),0)</f>
        <v>0</v>
      </c>
      <c r="X81" s="745"/>
      <c r="Y81" s="746">
        <f>Sch_I_SB[[#This Row],[Prior Approved: Total salary expense $]]*Sch_I_SB[[#This Row],[Prior Approved: Benefits Rate %]]</f>
        <v>0</v>
      </c>
      <c r="Z81" s="747">
        <f>+Sch_I_SB[[#This Row],[Prior Approved: Total salary expense $]]+Sch_I_SB[[#This Row],[Prior Approved: Benefits $]]</f>
        <v>0</v>
      </c>
      <c r="AA81" s="748">
        <f>IFERROR(Sch_I_SB[[#This Row],[Proposed: Direct FTE]]-Sch_I_SB[[#This Row],[Prior Approved: Direct FTE]],0)</f>
        <v>0</v>
      </c>
      <c r="AB81" s="744">
        <f>IFERROR(Sch_I_SB[[#This Row],[Proposed: Admin FTE]]-Sch_I_SB[[#This Row],[Prior Approved: Admin FTE]],0)</f>
        <v>0</v>
      </c>
      <c r="AC81" s="747">
        <f>IFERROR(Sch_I_SB[[#This Row],[Proposed: Total S&amp;B $]]-Sch_I_SB[[#This Row],[Prior Approved: Total S&amp;B $]],0)</f>
        <v>0</v>
      </c>
      <c r="AE81" s="749">
        <f>+Sch_I_SB[[#This Row],[Proposed: Direct FTE]]*(Sch_I_SB[[#This Row],[Proposed: Number of months]]/12)</f>
        <v>0</v>
      </c>
      <c r="AF81" s="750">
        <f>+Sch_I_SB[[#This Row],[Proposed: Admin FTE]]*(Sch_I_SB[[#This Row],[Proposed: Number of months]]/12)</f>
        <v>0</v>
      </c>
      <c r="AG81" s="749">
        <f>+Sch_I_SB[[#This Row],[Prior Approved: Direct FTE]]*(Sch_I_SB[[#This Row],[Prior Approved: Number of months]]/12)</f>
        <v>0</v>
      </c>
      <c r="AH81" s="751">
        <f>+Sch_I_SB[[#This Row],[Prior Approved: Admin FTE]]*(Sch_I_SB[[#This Row],[Prior Approved: Number of months]]/12)</f>
        <v>0</v>
      </c>
      <c r="AI81" s="752">
        <f t="shared" si="1"/>
        <v>0</v>
      </c>
      <c r="AJ81" s="751">
        <f t="shared" si="1"/>
        <v>0</v>
      </c>
    </row>
    <row r="82" spans="1:36">
      <c r="A82" s="723">
        <v>79</v>
      </c>
      <c r="B82" s="723">
        <f>+'Budget Summ Amt'!$L$6</f>
        <v>0</v>
      </c>
      <c r="C82" s="779">
        <f>+'Budget Summ Amt'!$D$6</f>
        <v>0</v>
      </c>
      <c r="D82" s="741"/>
      <c r="E82" s="725"/>
      <c r="F82" s="725"/>
      <c r="G82" s="726"/>
      <c r="H82" s="727"/>
      <c r="I82" s="728"/>
      <c r="J82" s="813"/>
      <c r="K82" s="742"/>
      <c r="L82" s="743"/>
      <c r="M82" s="743"/>
      <c r="N82" s="743"/>
      <c r="O82" s="744">
        <f>IFERROR((Sch_I_SB[[#This Row],[Proposed: Direct FTE]]+Sch_I_SB[[#This Row],[Proposed: Admin FTE]])*Sch_I_SB[[#This Row],[Proposed: Annual FTE salary $]]*(Sch_I_SB[[#This Row],[Proposed: Number of months]]/12),0)</f>
        <v>0</v>
      </c>
      <c r="P82" s="745"/>
      <c r="Q82" s="746">
        <f>Sch_I_SB[[#This Row],[Proposed: Benefits Rate %]]*Sch_I_SB[[#This Row],[Proposed: Total salary expense $]]</f>
        <v>0</v>
      </c>
      <c r="R82" s="747">
        <f>Sch_I_SB[[#This Row],[Proposed: Total salary expense $]]+Sch_I_SB[[#This Row],[Proposed: Benefits $]]</f>
        <v>0</v>
      </c>
      <c r="S82" s="742"/>
      <c r="T82" s="743"/>
      <c r="U82" s="743"/>
      <c r="V82" s="743"/>
      <c r="W82" s="744">
        <f>IFERROR((Sch_I_SB[[#This Row],[Prior Approved: Direct FTE]]+Sch_I_SB[[#This Row],[Prior Approved: Admin FTE]])*Sch_I_SB[[#This Row],[Prior Approved: Annual FTE salary $]]*(Sch_I_SB[[#This Row],[Prior Approved: Number of months]]/12),0)</f>
        <v>0</v>
      </c>
      <c r="X82" s="745"/>
      <c r="Y82" s="746">
        <f>Sch_I_SB[[#This Row],[Prior Approved: Total salary expense $]]*Sch_I_SB[[#This Row],[Prior Approved: Benefits Rate %]]</f>
        <v>0</v>
      </c>
      <c r="Z82" s="747">
        <f>+Sch_I_SB[[#This Row],[Prior Approved: Total salary expense $]]+Sch_I_SB[[#This Row],[Prior Approved: Benefits $]]</f>
        <v>0</v>
      </c>
      <c r="AA82" s="748">
        <f>IFERROR(Sch_I_SB[[#This Row],[Proposed: Direct FTE]]-Sch_I_SB[[#This Row],[Prior Approved: Direct FTE]],0)</f>
        <v>0</v>
      </c>
      <c r="AB82" s="744">
        <f>IFERROR(Sch_I_SB[[#This Row],[Proposed: Admin FTE]]-Sch_I_SB[[#This Row],[Prior Approved: Admin FTE]],0)</f>
        <v>0</v>
      </c>
      <c r="AC82" s="747">
        <f>IFERROR(Sch_I_SB[[#This Row],[Proposed: Total S&amp;B $]]-Sch_I_SB[[#This Row],[Prior Approved: Total S&amp;B $]],0)</f>
        <v>0</v>
      </c>
      <c r="AE82" s="749">
        <f>+Sch_I_SB[[#This Row],[Proposed: Direct FTE]]*(Sch_I_SB[[#This Row],[Proposed: Number of months]]/12)</f>
        <v>0</v>
      </c>
      <c r="AF82" s="750">
        <f>+Sch_I_SB[[#This Row],[Proposed: Admin FTE]]*(Sch_I_SB[[#This Row],[Proposed: Number of months]]/12)</f>
        <v>0</v>
      </c>
      <c r="AG82" s="749">
        <f>+Sch_I_SB[[#This Row],[Prior Approved: Direct FTE]]*(Sch_I_SB[[#This Row],[Prior Approved: Number of months]]/12)</f>
        <v>0</v>
      </c>
      <c r="AH82" s="751">
        <f>+Sch_I_SB[[#This Row],[Prior Approved: Admin FTE]]*(Sch_I_SB[[#This Row],[Prior Approved: Number of months]]/12)</f>
        <v>0</v>
      </c>
      <c r="AI82" s="752">
        <f t="shared" si="1"/>
        <v>0</v>
      </c>
      <c r="AJ82" s="751">
        <f t="shared" si="1"/>
        <v>0</v>
      </c>
    </row>
    <row r="83" spans="1:36">
      <c r="A83" s="723">
        <v>80</v>
      </c>
      <c r="B83" s="723">
        <f>+'Budget Summ Amt'!$L$6</f>
        <v>0</v>
      </c>
      <c r="C83" s="779">
        <f>+'Budget Summ Amt'!$D$6</f>
        <v>0</v>
      </c>
      <c r="D83" s="741"/>
      <c r="E83" s="725"/>
      <c r="F83" s="725"/>
      <c r="G83" s="726"/>
      <c r="H83" s="727"/>
      <c r="I83" s="728"/>
      <c r="J83" s="813"/>
      <c r="K83" s="742"/>
      <c r="L83" s="743"/>
      <c r="M83" s="743"/>
      <c r="N83" s="743"/>
      <c r="O83" s="744">
        <f>IFERROR((Sch_I_SB[[#This Row],[Proposed: Direct FTE]]+Sch_I_SB[[#This Row],[Proposed: Admin FTE]])*Sch_I_SB[[#This Row],[Proposed: Annual FTE salary $]]*(Sch_I_SB[[#This Row],[Proposed: Number of months]]/12),0)</f>
        <v>0</v>
      </c>
      <c r="P83" s="745"/>
      <c r="Q83" s="746">
        <f>Sch_I_SB[[#This Row],[Proposed: Benefits Rate %]]*Sch_I_SB[[#This Row],[Proposed: Total salary expense $]]</f>
        <v>0</v>
      </c>
      <c r="R83" s="747">
        <f>Sch_I_SB[[#This Row],[Proposed: Total salary expense $]]+Sch_I_SB[[#This Row],[Proposed: Benefits $]]</f>
        <v>0</v>
      </c>
      <c r="S83" s="742"/>
      <c r="T83" s="743"/>
      <c r="U83" s="743"/>
      <c r="V83" s="743"/>
      <c r="W83" s="744">
        <f>IFERROR((Sch_I_SB[[#This Row],[Prior Approved: Direct FTE]]+Sch_I_SB[[#This Row],[Prior Approved: Admin FTE]])*Sch_I_SB[[#This Row],[Prior Approved: Annual FTE salary $]]*(Sch_I_SB[[#This Row],[Prior Approved: Number of months]]/12),0)</f>
        <v>0</v>
      </c>
      <c r="X83" s="745"/>
      <c r="Y83" s="746">
        <f>Sch_I_SB[[#This Row],[Prior Approved: Total salary expense $]]*Sch_I_SB[[#This Row],[Prior Approved: Benefits Rate %]]</f>
        <v>0</v>
      </c>
      <c r="Z83" s="747">
        <f>+Sch_I_SB[[#This Row],[Prior Approved: Total salary expense $]]+Sch_I_SB[[#This Row],[Prior Approved: Benefits $]]</f>
        <v>0</v>
      </c>
      <c r="AA83" s="748">
        <f>IFERROR(Sch_I_SB[[#This Row],[Proposed: Direct FTE]]-Sch_I_SB[[#This Row],[Prior Approved: Direct FTE]],0)</f>
        <v>0</v>
      </c>
      <c r="AB83" s="744">
        <f>IFERROR(Sch_I_SB[[#This Row],[Proposed: Admin FTE]]-Sch_I_SB[[#This Row],[Prior Approved: Admin FTE]],0)</f>
        <v>0</v>
      </c>
      <c r="AC83" s="747">
        <f>IFERROR(Sch_I_SB[[#This Row],[Proposed: Total S&amp;B $]]-Sch_I_SB[[#This Row],[Prior Approved: Total S&amp;B $]],0)</f>
        <v>0</v>
      </c>
      <c r="AE83" s="749">
        <f>+Sch_I_SB[[#This Row],[Proposed: Direct FTE]]*(Sch_I_SB[[#This Row],[Proposed: Number of months]]/12)</f>
        <v>0</v>
      </c>
      <c r="AF83" s="750">
        <f>+Sch_I_SB[[#This Row],[Proposed: Admin FTE]]*(Sch_I_SB[[#This Row],[Proposed: Number of months]]/12)</f>
        <v>0</v>
      </c>
      <c r="AG83" s="749">
        <f>+Sch_I_SB[[#This Row],[Prior Approved: Direct FTE]]*(Sch_I_SB[[#This Row],[Prior Approved: Number of months]]/12)</f>
        <v>0</v>
      </c>
      <c r="AH83" s="751">
        <f>+Sch_I_SB[[#This Row],[Prior Approved: Admin FTE]]*(Sch_I_SB[[#This Row],[Prior Approved: Number of months]]/12)</f>
        <v>0</v>
      </c>
      <c r="AI83" s="752">
        <f t="shared" si="1"/>
        <v>0</v>
      </c>
      <c r="AJ83" s="751">
        <f t="shared" si="1"/>
        <v>0</v>
      </c>
    </row>
    <row r="84" spans="1:36">
      <c r="A84" s="723">
        <v>81</v>
      </c>
      <c r="B84" s="723">
        <f>+'Budget Summ Amt'!$L$6</f>
        <v>0</v>
      </c>
      <c r="C84" s="779">
        <f>+'Budget Summ Amt'!$D$6</f>
        <v>0</v>
      </c>
      <c r="D84" s="741"/>
      <c r="E84" s="725"/>
      <c r="F84" s="725"/>
      <c r="G84" s="726"/>
      <c r="H84" s="727"/>
      <c r="I84" s="728"/>
      <c r="J84" s="813"/>
      <c r="K84" s="742"/>
      <c r="L84" s="743"/>
      <c r="M84" s="743"/>
      <c r="N84" s="743"/>
      <c r="O84" s="744">
        <f>IFERROR((Sch_I_SB[[#This Row],[Proposed: Direct FTE]]+Sch_I_SB[[#This Row],[Proposed: Admin FTE]])*Sch_I_SB[[#This Row],[Proposed: Annual FTE salary $]]*(Sch_I_SB[[#This Row],[Proposed: Number of months]]/12),0)</f>
        <v>0</v>
      </c>
      <c r="P84" s="745"/>
      <c r="Q84" s="746">
        <f>Sch_I_SB[[#This Row],[Proposed: Benefits Rate %]]*Sch_I_SB[[#This Row],[Proposed: Total salary expense $]]</f>
        <v>0</v>
      </c>
      <c r="R84" s="747">
        <f>Sch_I_SB[[#This Row],[Proposed: Total salary expense $]]+Sch_I_SB[[#This Row],[Proposed: Benefits $]]</f>
        <v>0</v>
      </c>
      <c r="S84" s="742"/>
      <c r="T84" s="743"/>
      <c r="U84" s="743"/>
      <c r="V84" s="743"/>
      <c r="W84" s="744">
        <f>IFERROR((Sch_I_SB[[#This Row],[Prior Approved: Direct FTE]]+Sch_I_SB[[#This Row],[Prior Approved: Admin FTE]])*Sch_I_SB[[#This Row],[Prior Approved: Annual FTE salary $]]*(Sch_I_SB[[#This Row],[Prior Approved: Number of months]]/12),0)</f>
        <v>0</v>
      </c>
      <c r="X84" s="745"/>
      <c r="Y84" s="746">
        <f>Sch_I_SB[[#This Row],[Prior Approved: Total salary expense $]]*Sch_I_SB[[#This Row],[Prior Approved: Benefits Rate %]]</f>
        <v>0</v>
      </c>
      <c r="Z84" s="747">
        <f>+Sch_I_SB[[#This Row],[Prior Approved: Total salary expense $]]+Sch_I_SB[[#This Row],[Prior Approved: Benefits $]]</f>
        <v>0</v>
      </c>
      <c r="AA84" s="748">
        <f>IFERROR(Sch_I_SB[[#This Row],[Proposed: Direct FTE]]-Sch_I_SB[[#This Row],[Prior Approved: Direct FTE]],0)</f>
        <v>0</v>
      </c>
      <c r="AB84" s="744">
        <f>IFERROR(Sch_I_SB[[#This Row],[Proposed: Admin FTE]]-Sch_I_SB[[#This Row],[Prior Approved: Admin FTE]],0)</f>
        <v>0</v>
      </c>
      <c r="AC84" s="747">
        <f>IFERROR(Sch_I_SB[[#This Row],[Proposed: Total S&amp;B $]]-Sch_I_SB[[#This Row],[Prior Approved: Total S&amp;B $]],0)</f>
        <v>0</v>
      </c>
      <c r="AE84" s="749">
        <f>+Sch_I_SB[[#This Row],[Proposed: Direct FTE]]*(Sch_I_SB[[#This Row],[Proposed: Number of months]]/12)</f>
        <v>0</v>
      </c>
      <c r="AF84" s="750">
        <f>+Sch_I_SB[[#This Row],[Proposed: Admin FTE]]*(Sch_I_SB[[#This Row],[Proposed: Number of months]]/12)</f>
        <v>0</v>
      </c>
      <c r="AG84" s="749">
        <f>+Sch_I_SB[[#This Row],[Prior Approved: Direct FTE]]*(Sch_I_SB[[#This Row],[Prior Approved: Number of months]]/12)</f>
        <v>0</v>
      </c>
      <c r="AH84" s="751">
        <f>+Sch_I_SB[[#This Row],[Prior Approved: Admin FTE]]*(Sch_I_SB[[#This Row],[Prior Approved: Number of months]]/12)</f>
        <v>0</v>
      </c>
      <c r="AI84" s="752">
        <f t="shared" si="1"/>
        <v>0</v>
      </c>
      <c r="AJ84" s="751">
        <f t="shared" si="1"/>
        <v>0</v>
      </c>
    </row>
    <row r="85" spans="1:36">
      <c r="A85" s="723">
        <v>82</v>
      </c>
      <c r="B85" s="723">
        <f>+'Budget Summ Amt'!$L$6</f>
        <v>0</v>
      </c>
      <c r="C85" s="779">
        <f>+'Budget Summ Amt'!$D$6</f>
        <v>0</v>
      </c>
      <c r="D85" s="741"/>
      <c r="E85" s="725"/>
      <c r="F85" s="725"/>
      <c r="G85" s="726"/>
      <c r="H85" s="727"/>
      <c r="I85" s="728"/>
      <c r="J85" s="813"/>
      <c r="K85" s="742"/>
      <c r="L85" s="743"/>
      <c r="M85" s="743"/>
      <c r="N85" s="743"/>
      <c r="O85" s="744">
        <f>IFERROR((Sch_I_SB[[#This Row],[Proposed: Direct FTE]]+Sch_I_SB[[#This Row],[Proposed: Admin FTE]])*Sch_I_SB[[#This Row],[Proposed: Annual FTE salary $]]*(Sch_I_SB[[#This Row],[Proposed: Number of months]]/12),0)</f>
        <v>0</v>
      </c>
      <c r="P85" s="745"/>
      <c r="Q85" s="746">
        <f>Sch_I_SB[[#This Row],[Proposed: Benefits Rate %]]*Sch_I_SB[[#This Row],[Proposed: Total salary expense $]]</f>
        <v>0</v>
      </c>
      <c r="R85" s="747">
        <f>Sch_I_SB[[#This Row],[Proposed: Total salary expense $]]+Sch_I_SB[[#This Row],[Proposed: Benefits $]]</f>
        <v>0</v>
      </c>
      <c r="S85" s="742"/>
      <c r="T85" s="743"/>
      <c r="U85" s="743"/>
      <c r="V85" s="743"/>
      <c r="W85" s="744">
        <f>IFERROR((Sch_I_SB[[#This Row],[Prior Approved: Direct FTE]]+Sch_I_SB[[#This Row],[Prior Approved: Admin FTE]])*Sch_I_SB[[#This Row],[Prior Approved: Annual FTE salary $]]*(Sch_I_SB[[#This Row],[Prior Approved: Number of months]]/12),0)</f>
        <v>0</v>
      </c>
      <c r="X85" s="745"/>
      <c r="Y85" s="746">
        <f>Sch_I_SB[[#This Row],[Prior Approved: Total salary expense $]]*Sch_I_SB[[#This Row],[Prior Approved: Benefits Rate %]]</f>
        <v>0</v>
      </c>
      <c r="Z85" s="747">
        <f>+Sch_I_SB[[#This Row],[Prior Approved: Total salary expense $]]+Sch_I_SB[[#This Row],[Prior Approved: Benefits $]]</f>
        <v>0</v>
      </c>
      <c r="AA85" s="748">
        <f>IFERROR(Sch_I_SB[[#This Row],[Proposed: Direct FTE]]-Sch_I_SB[[#This Row],[Prior Approved: Direct FTE]],0)</f>
        <v>0</v>
      </c>
      <c r="AB85" s="744">
        <f>IFERROR(Sch_I_SB[[#This Row],[Proposed: Admin FTE]]-Sch_I_SB[[#This Row],[Prior Approved: Admin FTE]],0)</f>
        <v>0</v>
      </c>
      <c r="AC85" s="747">
        <f>IFERROR(Sch_I_SB[[#This Row],[Proposed: Total S&amp;B $]]-Sch_I_SB[[#This Row],[Prior Approved: Total S&amp;B $]],0)</f>
        <v>0</v>
      </c>
      <c r="AE85" s="749">
        <f>+Sch_I_SB[[#This Row],[Proposed: Direct FTE]]*(Sch_I_SB[[#This Row],[Proposed: Number of months]]/12)</f>
        <v>0</v>
      </c>
      <c r="AF85" s="750">
        <f>+Sch_I_SB[[#This Row],[Proposed: Admin FTE]]*(Sch_I_SB[[#This Row],[Proposed: Number of months]]/12)</f>
        <v>0</v>
      </c>
      <c r="AG85" s="749">
        <f>+Sch_I_SB[[#This Row],[Prior Approved: Direct FTE]]*(Sch_I_SB[[#This Row],[Prior Approved: Number of months]]/12)</f>
        <v>0</v>
      </c>
      <c r="AH85" s="751">
        <f>+Sch_I_SB[[#This Row],[Prior Approved: Admin FTE]]*(Sch_I_SB[[#This Row],[Prior Approved: Number of months]]/12)</f>
        <v>0</v>
      </c>
      <c r="AI85" s="752">
        <f t="shared" si="1"/>
        <v>0</v>
      </c>
      <c r="AJ85" s="751">
        <f t="shared" si="1"/>
        <v>0</v>
      </c>
    </row>
    <row r="86" spans="1:36">
      <c r="A86" s="723">
        <v>83</v>
      </c>
      <c r="B86" s="723">
        <f>+'Budget Summ Amt'!$L$6</f>
        <v>0</v>
      </c>
      <c r="C86" s="779">
        <f>+'Budget Summ Amt'!$D$6</f>
        <v>0</v>
      </c>
      <c r="D86" s="741"/>
      <c r="E86" s="725"/>
      <c r="F86" s="725"/>
      <c r="G86" s="726"/>
      <c r="H86" s="727"/>
      <c r="I86" s="728"/>
      <c r="J86" s="813"/>
      <c r="K86" s="742"/>
      <c r="L86" s="743"/>
      <c r="M86" s="743"/>
      <c r="N86" s="743"/>
      <c r="O86" s="744">
        <f>IFERROR((Sch_I_SB[[#This Row],[Proposed: Direct FTE]]+Sch_I_SB[[#This Row],[Proposed: Admin FTE]])*Sch_I_SB[[#This Row],[Proposed: Annual FTE salary $]]*(Sch_I_SB[[#This Row],[Proposed: Number of months]]/12),0)</f>
        <v>0</v>
      </c>
      <c r="P86" s="745"/>
      <c r="Q86" s="746">
        <f>Sch_I_SB[[#This Row],[Proposed: Benefits Rate %]]*Sch_I_SB[[#This Row],[Proposed: Total salary expense $]]</f>
        <v>0</v>
      </c>
      <c r="R86" s="747">
        <f>Sch_I_SB[[#This Row],[Proposed: Total salary expense $]]+Sch_I_SB[[#This Row],[Proposed: Benefits $]]</f>
        <v>0</v>
      </c>
      <c r="S86" s="742"/>
      <c r="T86" s="743"/>
      <c r="U86" s="743"/>
      <c r="V86" s="743"/>
      <c r="W86" s="744">
        <f>IFERROR((Sch_I_SB[[#This Row],[Prior Approved: Direct FTE]]+Sch_I_SB[[#This Row],[Prior Approved: Admin FTE]])*Sch_I_SB[[#This Row],[Prior Approved: Annual FTE salary $]]*(Sch_I_SB[[#This Row],[Prior Approved: Number of months]]/12),0)</f>
        <v>0</v>
      </c>
      <c r="X86" s="745"/>
      <c r="Y86" s="746">
        <f>Sch_I_SB[[#This Row],[Prior Approved: Total salary expense $]]*Sch_I_SB[[#This Row],[Prior Approved: Benefits Rate %]]</f>
        <v>0</v>
      </c>
      <c r="Z86" s="747">
        <f>+Sch_I_SB[[#This Row],[Prior Approved: Total salary expense $]]+Sch_I_SB[[#This Row],[Prior Approved: Benefits $]]</f>
        <v>0</v>
      </c>
      <c r="AA86" s="748">
        <f>IFERROR(Sch_I_SB[[#This Row],[Proposed: Direct FTE]]-Sch_I_SB[[#This Row],[Prior Approved: Direct FTE]],0)</f>
        <v>0</v>
      </c>
      <c r="AB86" s="744">
        <f>IFERROR(Sch_I_SB[[#This Row],[Proposed: Admin FTE]]-Sch_I_SB[[#This Row],[Prior Approved: Admin FTE]],0)</f>
        <v>0</v>
      </c>
      <c r="AC86" s="747">
        <f>IFERROR(Sch_I_SB[[#This Row],[Proposed: Total S&amp;B $]]-Sch_I_SB[[#This Row],[Prior Approved: Total S&amp;B $]],0)</f>
        <v>0</v>
      </c>
      <c r="AE86" s="749">
        <f>+Sch_I_SB[[#This Row],[Proposed: Direct FTE]]*(Sch_I_SB[[#This Row],[Proposed: Number of months]]/12)</f>
        <v>0</v>
      </c>
      <c r="AF86" s="750">
        <f>+Sch_I_SB[[#This Row],[Proposed: Admin FTE]]*(Sch_I_SB[[#This Row],[Proposed: Number of months]]/12)</f>
        <v>0</v>
      </c>
      <c r="AG86" s="749">
        <f>+Sch_I_SB[[#This Row],[Prior Approved: Direct FTE]]*(Sch_I_SB[[#This Row],[Prior Approved: Number of months]]/12)</f>
        <v>0</v>
      </c>
      <c r="AH86" s="751">
        <f>+Sch_I_SB[[#This Row],[Prior Approved: Admin FTE]]*(Sch_I_SB[[#This Row],[Prior Approved: Number of months]]/12)</f>
        <v>0</v>
      </c>
      <c r="AI86" s="752">
        <f t="shared" si="1"/>
        <v>0</v>
      </c>
      <c r="AJ86" s="751">
        <f t="shared" si="1"/>
        <v>0</v>
      </c>
    </row>
    <row r="87" spans="1:36">
      <c r="A87" s="723">
        <v>84</v>
      </c>
      <c r="B87" s="723">
        <f>+'Budget Summ Amt'!$L$6</f>
        <v>0</v>
      </c>
      <c r="C87" s="779">
        <f>+'Budget Summ Amt'!$D$6</f>
        <v>0</v>
      </c>
      <c r="D87" s="741"/>
      <c r="E87" s="725"/>
      <c r="F87" s="725"/>
      <c r="G87" s="726"/>
      <c r="H87" s="727"/>
      <c r="I87" s="728"/>
      <c r="J87" s="813"/>
      <c r="K87" s="742"/>
      <c r="L87" s="743"/>
      <c r="M87" s="743"/>
      <c r="N87" s="743"/>
      <c r="O87" s="744">
        <f>IFERROR((Sch_I_SB[[#This Row],[Proposed: Direct FTE]]+Sch_I_SB[[#This Row],[Proposed: Admin FTE]])*Sch_I_SB[[#This Row],[Proposed: Annual FTE salary $]]*(Sch_I_SB[[#This Row],[Proposed: Number of months]]/12),0)</f>
        <v>0</v>
      </c>
      <c r="P87" s="745"/>
      <c r="Q87" s="746">
        <f>Sch_I_SB[[#This Row],[Proposed: Benefits Rate %]]*Sch_I_SB[[#This Row],[Proposed: Total salary expense $]]</f>
        <v>0</v>
      </c>
      <c r="R87" s="747">
        <f>Sch_I_SB[[#This Row],[Proposed: Total salary expense $]]+Sch_I_SB[[#This Row],[Proposed: Benefits $]]</f>
        <v>0</v>
      </c>
      <c r="S87" s="742"/>
      <c r="T87" s="743"/>
      <c r="U87" s="743"/>
      <c r="V87" s="743"/>
      <c r="W87" s="744">
        <f>IFERROR((Sch_I_SB[[#This Row],[Prior Approved: Direct FTE]]+Sch_I_SB[[#This Row],[Prior Approved: Admin FTE]])*Sch_I_SB[[#This Row],[Prior Approved: Annual FTE salary $]]*(Sch_I_SB[[#This Row],[Prior Approved: Number of months]]/12),0)</f>
        <v>0</v>
      </c>
      <c r="X87" s="745"/>
      <c r="Y87" s="746">
        <f>Sch_I_SB[[#This Row],[Prior Approved: Total salary expense $]]*Sch_I_SB[[#This Row],[Prior Approved: Benefits Rate %]]</f>
        <v>0</v>
      </c>
      <c r="Z87" s="747">
        <f>+Sch_I_SB[[#This Row],[Prior Approved: Total salary expense $]]+Sch_I_SB[[#This Row],[Prior Approved: Benefits $]]</f>
        <v>0</v>
      </c>
      <c r="AA87" s="748">
        <f>IFERROR(Sch_I_SB[[#This Row],[Proposed: Direct FTE]]-Sch_I_SB[[#This Row],[Prior Approved: Direct FTE]],0)</f>
        <v>0</v>
      </c>
      <c r="AB87" s="744">
        <f>IFERROR(Sch_I_SB[[#This Row],[Proposed: Admin FTE]]-Sch_I_SB[[#This Row],[Prior Approved: Admin FTE]],0)</f>
        <v>0</v>
      </c>
      <c r="AC87" s="747">
        <f>IFERROR(Sch_I_SB[[#This Row],[Proposed: Total S&amp;B $]]-Sch_I_SB[[#This Row],[Prior Approved: Total S&amp;B $]],0)</f>
        <v>0</v>
      </c>
      <c r="AE87" s="749">
        <f>+Sch_I_SB[[#This Row],[Proposed: Direct FTE]]*(Sch_I_SB[[#This Row],[Proposed: Number of months]]/12)</f>
        <v>0</v>
      </c>
      <c r="AF87" s="750">
        <f>+Sch_I_SB[[#This Row],[Proposed: Admin FTE]]*(Sch_I_SB[[#This Row],[Proposed: Number of months]]/12)</f>
        <v>0</v>
      </c>
      <c r="AG87" s="749">
        <f>+Sch_I_SB[[#This Row],[Prior Approved: Direct FTE]]*(Sch_I_SB[[#This Row],[Prior Approved: Number of months]]/12)</f>
        <v>0</v>
      </c>
      <c r="AH87" s="751">
        <f>+Sch_I_SB[[#This Row],[Prior Approved: Admin FTE]]*(Sch_I_SB[[#This Row],[Prior Approved: Number of months]]/12)</f>
        <v>0</v>
      </c>
      <c r="AI87" s="752">
        <f t="shared" si="1"/>
        <v>0</v>
      </c>
      <c r="AJ87" s="751">
        <f t="shared" si="1"/>
        <v>0</v>
      </c>
    </row>
    <row r="88" spans="1:36">
      <c r="A88" s="723">
        <v>85</v>
      </c>
      <c r="B88" s="723">
        <f>+'Budget Summ Amt'!$L$6</f>
        <v>0</v>
      </c>
      <c r="C88" s="779">
        <f>+'Budget Summ Amt'!$D$6</f>
        <v>0</v>
      </c>
      <c r="D88" s="741"/>
      <c r="E88" s="725"/>
      <c r="F88" s="725"/>
      <c r="G88" s="726"/>
      <c r="H88" s="727"/>
      <c r="I88" s="728"/>
      <c r="J88" s="813"/>
      <c r="K88" s="742"/>
      <c r="L88" s="743"/>
      <c r="M88" s="743"/>
      <c r="N88" s="743"/>
      <c r="O88" s="744">
        <f>IFERROR((Sch_I_SB[[#This Row],[Proposed: Direct FTE]]+Sch_I_SB[[#This Row],[Proposed: Admin FTE]])*Sch_I_SB[[#This Row],[Proposed: Annual FTE salary $]]*(Sch_I_SB[[#This Row],[Proposed: Number of months]]/12),0)</f>
        <v>0</v>
      </c>
      <c r="P88" s="745"/>
      <c r="Q88" s="746">
        <f>Sch_I_SB[[#This Row],[Proposed: Benefits Rate %]]*Sch_I_SB[[#This Row],[Proposed: Total salary expense $]]</f>
        <v>0</v>
      </c>
      <c r="R88" s="747">
        <f>Sch_I_SB[[#This Row],[Proposed: Total salary expense $]]+Sch_I_SB[[#This Row],[Proposed: Benefits $]]</f>
        <v>0</v>
      </c>
      <c r="S88" s="742"/>
      <c r="T88" s="743"/>
      <c r="U88" s="743"/>
      <c r="V88" s="743"/>
      <c r="W88" s="744">
        <f>IFERROR((Sch_I_SB[[#This Row],[Prior Approved: Direct FTE]]+Sch_I_SB[[#This Row],[Prior Approved: Admin FTE]])*Sch_I_SB[[#This Row],[Prior Approved: Annual FTE salary $]]*(Sch_I_SB[[#This Row],[Prior Approved: Number of months]]/12),0)</f>
        <v>0</v>
      </c>
      <c r="X88" s="745"/>
      <c r="Y88" s="746">
        <f>Sch_I_SB[[#This Row],[Prior Approved: Total salary expense $]]*Sch_I_SB[[#This Row],[Prior Approved: Benefits Rate %]]</f>
        <v>0</v>
      </c>
      <c r="Z88" s="747">
        <f>+Sch_I_SB[[#This Row],[Prior Approved: Total salary expense $]]+Sch_I_SB[[#This Row],[Prior Approved: Benefits $]]</f>
        <v>0</v>
      </c>
      <c r="AA88" s="748">
        <f>IFERROR(Sch_I_SB[[#This Row],[Proposed: Direct FTE]]-Sch_I_SB[[#This Row],[Prior Approved: Direct FTE]],0)</f>
        <v>0</v>
      </c>
      <c r="AB88" s="744">
        <f>IFERROR(Sch_I_SB[[#This Row],[Proposed: Admin FTE]]-Sch_I_SB[[#This Row],[Prior Approved: Admin FTE]],0)</f>
        <v>0</v>
      </c>
      <c r="AC88" s="747">
        <f>IFERROR(Sch_I_SB[[#This Row],[Proposed: Total S&amp;B $]]-Sch_I_SB[[#This Row],[Prior Approved: Total S&amp;B $]],0)</f>
        <v>0</v>
      </c>
      <c r="AE88" s="749">
        <f>+Sch_I_SB[[#This Row],[Proposed: Direct FTE]]*(Sch_I_SB[[#This Row],[Proposed: Number of months]]/12)</f>
        <v>0</v>
      </c>
      <c r="AF88" s="750">
        <f>+Sch_I_SB[[#This Row],[Proposed: Admin FTE]]*(Sch_I_SB[[#This Row],[Proposed: Number of months]]/12)</f>
        <v>0</v>
      </c>
      <c r="AG88" s="749">
        <f>+Sch_I_SB[[#This Row],[Prior Approved: Direct FTE]]*(Sch_I_SB[[#This Row],[Prior Approved: Number of months]]/12)</f>
        <v>0</v>
      </c>
      <c r="AH88" s="751">
        <f>+Sch_I_SB[[#This Row],[Prior Approved: Admin FTE]]*(Sch_I_SB[[#This Row],[Prior Approved: Number of months]]/12)</f>
        <v>0</v>
      </c>
      <c r="AI88" s="752">
        <f t="shared" si="1"/>
        <v>0</v>
      </c>
      <c r="AJ88" s="751">
        <f t="shared" si="1"/>
        <v>0</v>
      </c>
    </row>
    <row r="89" spans="1:36">
      <c r="A89" s="723">
        <v>86</v>
      </c>
      <c r="B89" s="723">
        <f>+'Budget Summ Amt'!$L$6</f>
        <v>0</v>
      </c>
      <c r="C89" s="779">
        <f>+'Budget Summ Amt'!$D$6</f>
        <v>0</v>
      </c>
      <c r="D89" s="741"/>
      <c r="E89" s="725"/>
      <c r="F89" s="725"/>
      <c r="G89" s="726"/>
      <c r="H89" s="727"/>
      <c r="I89" s="728"/>
      <c r="J89" s="813"/>
      <c r="K89" s="742"/>
      <c r="L89" s="743"/>
      <c r="M89" s="743"/>
      <c r="N89" s="743"/>
      <c r="O89" s="744">
        <f>IFERROR((Sch_I_SB[[#This Row],[Proposed: Direct FTE]]+Sch_I_SB[[#This Row],[Proposed: Admin FTE]])*Sch_I_SB[[#This Row],[Proposed: Annual FTE salary $]]*(Sch_I_SB[[#This Row],[Proposed: Number of months]]/12),0)</f>
        <v>0</v>
      </c>
      <c r="P89" s="745"/>
      <c r="Q89" s="746">
        <f>Sch_I_SB[[#This Row],[Proposed: Benefits Rate %]]*Sch_I_SB[[#This Row],[Proposed: Total salary expense $]]</f>
        <v>0</v>
      </c>
      <c r="R89" s="747">
        <f>Sch_I_SB[[#This Row],[Proposed: Total salary expense $]]+Sch_I_SB[[#This Row],[Proposed: Benefits $]]</f>
        <v>0</v>
      </c>
      <c r="S89" s="742"/>
      <c r="T89" s="743"/>
      <c r="U89" s="743"/>
      <c r="V89" s="743"/>
      <c r="W89" s="744">
        <f>IFERROR((Sch_I_SB[[#This Row],[Prior Approved: Direct FTE]]+Sch_I_SB[[#This Row],[Prior Approved: Admin FTE]])*Sch_I_SB[[#This Row],[Prior Approved: Annual FTE salary $]]*(Sch_I_SB[[#This Row],[Prior Approved: Number of months]]/12),0)</f>
        <v>0</v>
      </c>
      <c r="X89" s="745"/>
      <c r="Y89" s="746">
        <f>Sch_I_SB[[#This Row],[Prior Approved: Total salary expense $]]*Sch_I_SB[[#This Row],[Prior Approved: Benefits Rate %]]</f>
        <v>0</v>
      </c>
      <c r="Z89" s="747">
        <f>+Sch_I_SB[[#This Row],[Prior Approved: Total salary expense $]]+Sch_I_SB[[#This Row],[Prior Approved: Benefits $]]</f>
        <v>0</v>
      </c>
      <c r="AA89" s="748">
        <f>IFERROR(Sch_I_SB[[#This Row],[Proposed: Direct FTE]]-Sch_I_SB[[#This Row],[Prior Approved: Direct FTE]],0)</f>
        <v>0</v>
      </c>
      <c r="AB89" s="744">
        <f>IFERROR(Sch_I_SB[[#This Row],[Proposed: Admin FTE]]-Sch_I_SB[[#This Row],[Prior Approved: Admin FTE]],0)</f>
        <v>0</v>
      </c>
      <c r="AC89" s="747">
        <f>IFERROR(Sch_I_SB[[#This Row],[Proposed: Total S&amp;B $]]-Sch_I_SB[[#This Row],[Prior Approved: Total S&amp;B $]],0)</f>
        <v>0</v>
      </c>
      <c r="AE89" s="749">
        <f>+Sch_I_SB[[#This Row],[Proposed: Direct FTE]]*(Sch_I_SB[[#This Row],[Proposed: Number of months]]/12)</f>
        <v>0</v>
      </c>
      <c r="AF89" s="750">
        <f>+Sch_I_SB[[#This Row],[Proposed: Admin FTE]]*(Sch_I_SB[[#This Row],[Proposed: Number of months]]/12)</f>
        <v>0</v>
      </c>
      <c r="AG89" s="749">
        <f>+Sch_I_SB[[#This Row],[Prior Approved: Direct FTE]]*(Sch_I_SB[[#This Row],[Prior Approved: Number of months]]/12)</f>
        <v>0</v>
      </c>
      <c r="AH89" s="751">
        <f>+Sch_I_SB[[#This Row],[Prior Approved: Admin FTE]]*(Sch_I_SB[[#This Row],[Prior Approved: Number of months]]/12)</f>
        <v>0</v>
      </c>
      <c r="AI89" s="752">
        <f t="shared" si="1"/>
        <v>0</v>
      </c>
      <c r="AJ89" s="751">
        <f t="shared" si="1"/>
        <v>0</v>
      </c>
    </row>
    <row r="90" spans="1:36">
      <c r="A90" s="723">
        <v>87</v>
      </c>
      <c r="B90" s="723">
        <f>+'Budget Summ Amt'!$L$6</f>
        <v>0</v>
      </c>
      <c r="C90" s="779">
        <f>+'Budget Summ Amt'!$D$6</f>
        <v>0</v>
      </c>
      <c r="D90" s="741"/>
      <c r="E90" s="725"/>
      <c r="F90" s="725"/>
      <c r="G90" s="726"/>
      <c r="H90" s="727"/>
      <c r="I90" s="728"/>
      <c r="J90" s="813"/>
      <c r="K90" s="742"/>
      <c r="L90" s="743"/>
      <c r="M90" s="743"/>
      <c r="N90" s="743"/>
      <c r="O90" s="744">
        <f>IFERROR((Sch_I_SB[[#This Row],[Proposed: Direct FTE]]+Sch_I_SB[[#This Row],[Proposed: Admin FTE]])*Sch_I_SB[[#This Row],[Proposed: Annual FTE salary $]]*(Sch_I_SB[[#This Row],[Proposed: Number of months]]/12),0)</f>
        <v>0</v>
      </c>
      <c r="P90" s="745"/>
      <c r="Q90" s="746">
        <f>Sch_I_SB[[#This Row],[Proposed: Benefits Rate %]]*Sch_I_SB[[#This Row],[Proposed: Total salary expense $]]</f>
        <v>0</v>
      </c>
      <c r="R90" s="747">
        <f>Sch_I_SB[[#This Row],[Proposed: Total salary expense $]]+Sch_I_SB[[#This Row],[Proposed: Benefits $]]</f>
        <v>0</v>
      </c>
      <c r="S90" s="742"/>
      <c r="T90" s="743"/>
      <c r="U90" s="743"/>
      <c r="V90" s="743"/>
      <c r="W90" s="744">
        <f>IFERROR((Sch_I_SB[[#This Row],[Prior Approved: Direct FTE]]+Sch_I_SB[[#This Row],[Prior Approved: Admin FTE]])*Sch_I_SB[[#This Row],[Prior Approved: Annual FTE salary $]]*(Sch_I_SB[[#This Row],[Prior Approved: Number of months]]/12),0)</f>
        <v>0</v>
      </c>
      <c r="X90" s="745"/>
      <c r="Y90" s="746">
        <f>Sch_I_SB[[#This Row],[Prior Approved: Total salary expense $]]*Sch_I_SB[[#This Row],[Prior Approved: Benefits Rate %]]</f>
        <v>0</v>
      </c>
      <c r="Z90" s="747">
        <f>+Sch_I_SB[[#This Row],[Prior Approved: Total salary expense $]]+Sch_I_SB[[#This Row],[Prior Approved: Benefits $]]</f>
        <v>0</v>
      </c>
      <c r="AA90" s="748">
        <f>IFERROR(Sch_I_SB[[#This Row],[Proposed: Direct FTE]]-Sch_I_SB[[#This Row],[Prior Approved: Direct FTE]],0)</f>
        <v>0</v>
      </c>
      <c r="AB90" s="744">
        <f>IFERROR(Sch_I_SB[[#This Row],[Proposed: Admin FTE]]-Sch_I_SB[[#This Row],[Prior Approved: Admin FTE]],0)</f>
        <v>0</v>
      </c>
      <c r="AC90" s="747">
        <f>IFERROR(Sch_I_SB[[#This Row],[Proposed: Total S&amp;B $]]-Sch_I_SB[[#This Row],[Prior Approved: Total S&amp;B $]],0)</f>
        <v>0</v>
      </c>
      <c r="AE90" s="749">
        <f>+Sch_I_SB[[#This Row],[Proposed: Direct FTE]]*(Sch_I_SB[[#This Row],[Proposed: Number of months]]/12)</f>
        <v>0</v>
      </c>
      <c r="AF90" s="750">
        <f>+Sch_I_SB[[#This Row],[Proposed: Admin FTE]]*(Sch_I_SB[[#This Row],[Proposed: Number of months]]/12)</f>
        <v>0</v>
      </c>
      <c r="AG90" s="749">
        <f>+Sch_I_SB[[#This Row],[Prior Approved: Direct FTE]]*(Sch_I_SB[[#This Row],[Prior Approved: Number of months]]/12)</f>
        <v>0</v>
      </c>
      <c r="AH90" s="751">
        <f>+Sch_I_SB[[#This Row],[Prior Approved: Admin FTE]]*(Sch_I_SB[[#This Row],[Prior Approved: Number of months]]/12)</f>
        <v>0</v>
      </c>
      <c r="AI90" s="752">
        <f t="shared" si="1"/>
        <v>0</v>
      </c>
      <c r="AJ90" s="751">
        <f t="shared" si="1"/>
        <v>0</v>
      </c>
    </row>
    <row r="91" spans="1:36">
      <c r="A91" s="723">
        <v>88</v>
      </c>
      <c r="B91" s="723">
        <f>+'Budget Summ Amt'!$L$6</f>
        <v>0</v>
      </c>
      <c r="C91" s="779">
        <f>+'Budget Summ Amt'!$D$6</f>
        <v>0</v>
      </c>
      <c r="D91" s="741"/>
      <c r="E91" s="725"/>
      <c r="F91" s="725"/>
      <c r="G91" s="726"/>
      <c r="H91" s="727"/>
      <c r="I91" s="728"/>
      <c r="J91" s="813"/>
      <c r="K91" s="742"/>
      <c r="L91" s="743"/>
      <c r="M91" s="743"/>
      <c r="N91" s="743"/>
      <c r="O91" s="744">
        <f>IFERROR((Sch_I_SB[[#This Row],[Proposed: Direct FTE]]+Sch_I_SB[[#This Row],[Proposed: Admin FTE]])*Sch_I_SB[[#This Row],[Proposed: Annual FTE salary $]]*(Sch_I_SB[[#This Row],[Proposed: Number of months]]/12),0)</f>
        <v>0</v>
      </c>
      <c r="P91" s="745"/>
      <c r="Q91" s="746">
        <f>Sch_I_SB[[#This Row],[Proposed: Benefits Rate %]]*Sch_I_SB[[#This Row],[Proposed: Total salary expense $]]</f>
        <v>0</v>
      </c>
      <c r="R91" s="747">
        <f>Sch_I_SB[[#This Row],[Proposed: Total salary expense $]]+Sch_I_SB[[#This Row],[Proposed: Benefits $]]</f>
        <v>0</v>
      </c>
      <c r="S91" s="742"/>
      <c r="T91" s="743"/>
      <c r="U91" s="743"/>
      <c r="V91" s="743"/>
      <c r="W91" s="744">
        <f>IFERROR((Sch_I_SB[[#This Row],[Prior Approved: Direct FTE]]+Sch_I_SB[[#This Row],[Prior Approved: Admin FTE]])*Sch_I_SB[[#This Row],[Prior Approved: Annual FTE salary $]]*(Sch_I_SB[[#This Row],[Prior Approved: Number of months]]/12),0)</f>
        <v>0</v>
      </c>
      <c r="X91" s="745"/>
      <c r="Y91" s="746">
        <f>Sch_I_SB[[#This Row],[Prior Approved: Total salary expense $]]*Sch_I_SB[[#This Row],[Prior Approved: Benefits Rate %]]</f>
        <v>0</v>
      </c>
      <c r="Z91" s="747">
        <f>+Sch_I_SB[[#This Row],[Prior Approved: Total salary expense $]]+Sch_I_SB[[#This Row],[Prior Approved: Benefits $]]</f>
        <v>0</v>
      </c>
      <c r="AA91" s="748">
        <f>IFERROR(Sch_I_SB[[#This Row],[Proposed: Direct FTE]]-Sch_I_SB[[#This Row],[Prior Approved: Direct FTE]],0)</f>
        <v>0</v>
      </c>
      <c r="AB91" s="744">
        <f>IFERROR(Sch_I_SB[[#This Row],[Proposed: Admin FTE]]-Sch_I_SB[[#This Row],[Prior Approved: Admin FTE]],0)</f>
        <v>0</v>
      </c>
      <c r="AC91" s="747">
        <f>IFERROR(Sch_I_SB[[#This Row],[Proposed: Total S&amp;B $]]-Sch_I_SB[[#This Row],[Prior Approved: Total S&amp;B $]],0)</f>
        <v>0</v>
      </c>
      <c r="AE91" s="749">
        <f>+Sch_I_SB[[#This Row],[Proposed: Direct FTE]]*(Sch_I_SB[[#This Row],[Proposed: Number of months]]/12)</f>
        <v>0</v>
      </c>
      <c r="AF91" s="750">
        <f>+Sch_I_SB[[#This Row],[Proposed: Admin FTE]]*(Sch_I_SB[[#This Row],[Proposed: Number of months]]/12)</f>
        <v>0</v>
      </c>
      <c r="AG91" s="749">
        <f>+Sch_I_SB[[#This Row],[Prior Approved: Direct FTE]]*(Sch_I_SB[[#This Row],[Prior Approved: Number of months]]/12)</f>
        <v>0</v>
      </c>
      <c r="AH91" s="751">
        <f>+Sch_I_SB[[#This Row],[Prior Approved: Admin FTE]]*(Sch_I_SB[[#This Row],[Prior Approved: Number of months]]/12)</f>
        <v>0</v>
      </c>
      <c r="AI91" s="752">
        <f t="shared" si="1"/>
        <v>0</v>
      </c>
      <c r="AJ91" s="751">
        <f t="shared" si="1"/>
        <v>0</v>
      </c>
    </row>
    <row r="92" spans="1:36">
      <c r="A92" s="723">
        <v>89</v>
      </c>
      <c r="B92" s="723">
        <f>+'Budget Summ Amt'!$L$6</f>
        <v>0</v>
      </c>
      <c r="C92" s="779">
        <f>+'Budget Summ Amt'!$D$6</f>
        <v>0</v>
      </c>
      <c r="D92" s="741"/>
      <c r="E92" s="725"/>
      <c r="F92" s="725"/>
      <c r="G92" s="726"/>
      <c r="H92" s="727"/>
      <c r="I92" s="728"/>
      <c r="J92" s="813"/>
      <c r="K92" s="742"/>
      <c r="L92" s="743"/>
      <c r="M92" s="743"/>
      <c r="N92" s="743"/>
      <c r="O92" s="744">
        <f>IFERROR((Sch_I_SB[[#This Row],[Proposed: Direct FTE]]+Sch_I_SB[[#This Row],[Proposed: Admin FTE]])*Sch_I_SB[[#This Row],[Proposed: Annual FTE salary $]]*(Sch_I_SB[[#This Row],[Proposed: Number of months]]/12),0)</f>
        <v>0</v>
      </c>
      <c r="P92" s="745"/>
      <c r="Q92" s="746">
        <f>Sch_I_SB[[#This Row],[Proposed: Benefits Rate %]]*Sch_I_SB[[#This Row],[Proposed: Total salary expense $]]</f>
        <v>0</v>
      </c>
      <c r="R92" s="747">
        <f>Sch_I_SB[[#This Row],[Proposed: Total salary expense $]]+Sch_I_SB[[#This Row],[Proposed: Benefits $]]</f>
        <v>0</v>
      </c>
      <c r="S92" s="742"/>
      <c r="T92" s="743"/>
      <c r="U92" s="743"/>
      <c r="V92" s="743"/>
      <c r="W92" s="744">
        <f>IFERROR((Sch_I_SB[[#This Row],[Prior Approved: Direct FTE]]+Sch_I_SB[[#This Row],[Prior Approved: Admin FTE]])*Sch_I_SB[[#This Row],[Prior Approved: Annual FTE salary $]]*(Sch_I_SB[[#This Row],[Prior Approved: Number of months]]/12),0)</f>
        <v>0</v>
      </c>
      <c r="X92" s="745"/>
      <c r="Y92" s="746">
        <f>Sch_I_SB[[#This Row],[Prior Approved: Total salary expense $]]*Sch_I_SB[[#This Row],[Prior Approved: Benefits Rate %]]</f>
        <v>0</v>
      </c>
      <c r="Z92" s="747">
        <f>+Sch_I_SB[[#This Row],[Prior Approved: Total salary expense $]]+Sch_I_SB[[#This Row],[Prior Approved: Benefits $]]</f>
        <v>0</v>
      </c>
      <c r="AA92" s="748">
        <f>IFERROR(Sch_I_SB[[#This Row],[Proposed: Direct FTE]]-Sch_I_SB[[#This Row],[Prior Approved: Direct FTE]],0)</f>
        <v>0</v>
      </c>
      <c r="AB92" s="744">
        <f>IFERROR(Sch_I_SB[[#This Row],[Proposed: Admin FTE]]-Sch_I_SB[[#This Row],[Prior Approved: Admin FTE]],0)</f>
        <v>0</v>
      </c>
      <c r="AC92" s="747">
        <f>IFERROR(Sch_I_SB[[#This Row],[Proposed: Total S&amp;B $]]-Sch_I_SB[[#This Row],[Prior Approved: Total S&amp;B $]],0)</f>
        <v>0</v>
      </c>
      <c r="AE92" s="749">
        <f>+Sch_I_SB[[#This Row],[Proposed: Direct FTE]]*(Sch_I_SB[[#This Row],[Proposed: Number of months]]/12)</f>
        <v>0</v>
      </c>
      <c r="AF92" s="750">
        <f>+Sch_I_SB[[#This Row],[Proposed: Admin FTE]]*(Sch_I_SB[[#This Row],[Proposed: Number of months]]/12)</f>
        <v>0</v>
      </c>
      <c r="AG92" s="749">
        <f>+Sch_I_SB[[#This Row],[Prior Approved: Direct FTE]]*(Sch_I_SB[[#This Row],[Prior Approved: Number of months]]/12)</f>
        <v>0</v>
      </c>
      <c r="AH92" s="751">
        <f>+Sch_I_SB[[#This Row],[Prior Approved: Admin FTE]]*(Sch_I_SB[[#This Row],[Prior Approved: Number of months]]/12)</f>
        <v>0</v>
      </c>
      <c r="AI92" s="752">
        <f t="shared" si="1"/>
        <v>0</v>
      </c>
      <c r="AJ92" s="751">
        <f t="shared" si="1"/>
        <v>0</v>
      </c>
    </row>
    <row r="93" spans="1:36">
      <c r="A93" s="723">
        <v>90</v>
      </c>
      <c r="B93" s="723">
        <f>+'Budget Summ Amt'!$L$6</f>
        <v>0</v>
      </c>
      <c r="C93" s="779">
        <f>+'Budget Summ Amt'!$D$6</f>
        <v>0</v>
      </c>
      <c r="D93" s="741"/>
      <c r="E93" s="725"/>
      <c r="F93" s="725"/>
      <c r="G93" s="726"/>
      <c r="H93" s="727"/>
      <c r="I93" s="728"/>
      <c r="J93" s="813"/>
      <c r="K93" s="742"/>
      <c r="L93" s="743"/>
      <c r="M93" s="743"/>
      <c r="N93" s="743"/>
      <c r="O93" s="744">
        <f>IFERROR((Sch_I_SB[[#This Row],[Proposed: Direct FTE]]+Sch_I_SB[[#This Row],[Proposed: Admin FTE]])*Sch_I_SB[[#This Row],[Proposed: Annual FTE salary $]]*(Sch_I_SB[[#This Row],[Proposed: Number of months]]/12),0)</f>
        <v>0</v>
      </c>
      <c r="P93" s="745"/>
      <c r="Q93" s="746">
        <f>Sch_I_SB[[#This Row],[Proposed: Benefits Rate %]]*Sch_I_SB[[#This Row],[Proposed: Total salary expense $]]</f>
        <v>0</v>
      </c>
      <c r="R93" s="747">
        <f>Sch_I_SB[[#This Row],[Proposed: Total salary expense $]]+Sch_I_SB[[#This Row],[Proposed: Benefits $]]</f>
        <v>0</v>
      </c>
      <c r="S93" s="742"/>
      <c r="T93" s="743"/>
      <c r="U93" s="743"/>
      <c r="V93" s="743"/>
      <c r="W93" s="744">
        <f>IFERROR((Sch_I_SB[[#This Row],[Prior Approved: Direct FTE]]+Sch_I_SB[[#This Row],[Prior Approved: Admin FTE]])*Sch_I_SB[[#This Row],[Prior Approved: Annual FTE salary $]]*(Sch_I_SB[[#This Row],[Prior Approved: Number of months]]/12),0)</f>
        <v>0</v>
      </c>
      <c r="X93" s="745"/>
      <c r="Y93" s="746">
        <f>Sch_I_SB[[#This Row],[Prior Approved: Total salary expense $]]*Sch_I_SB[[#This Row],[Prior Approved: Benefits Rate %]]</f>
        <v>0</v>
      </c>
      <c r="Z93" s="747">
        <f>+Sch_I_SB[[#This Row],[Prior Approved: Total salary expense $]]+Sch_I_SB[[#This Row],[Prior Approved: Benefits $]]</f>
        <v>0</v>
      </c>
      <c r="AA93" s="748">
        <f>IFERROR(Sch_I_SB[[#This Row],[Proposed: Direct FTE]]-Sch_I_SB[[#This Row],[Prior Approved: Direct FTE]],0)</f>
        <v>0</v>
      </c>
      <c r="AB93" s="744">
        <f>IFERROR(Sch_I_SB[[#This Row],[Proposed: Admin FTE]]-Sch_I_SB[[#This Row],[Prior Approved: Admin FTE]],0)</f>
        <v>0</v>
      </c>
      <c r="AC93" s="747">
        <f>IFERROR(Sch_I_SB[[#This Row],[Proposed: Total S&amp;B $]]-Sch_I_SB[[#This Row],[Prior Approved: Total S&amp;B $]],0)</f>
        <v>0</v>
      </c>
      <c r="AE93" s="749">
        <f>+Sch_I_SB[[#This Row],[Proposed: Direct FTE]]*(Sch_I_SB[[#This Row],[Proposed: Number of months]]/12)</f>
        <v>0</v>
      </c>
      <c r="AF93" s="750">
        <f>+Sch_I_SB[[#This Row],[Proposed: Admin FTE]]*(Sch_I_SB[[#This Row],[Proposed: Number of months]]/12)</f>
        <v>0</v>
      </c>
      <c r="AG93" s="749">
        <f>+Sch_I_SB[[#This Row],[Prior Approved: Direct FTE]]*(Sch_I_SB[[#This Row],[Prior Approved: Number of months]]/12)</f>
        <v>0</v>
      </c>
      <c r="AH93" s="751">
        <f>+Sch_I_SB[[#This Row],[Prior Approved: Admin FTE]]*(Sch_I_SB[[#This Row],[Prior Approved: Number of months]]/12)</f>
        <v>0</v>
      </c>
      <c r="AI93" s="752">
        <f t="shared" si="1"/>
        <v>0</v>
      </c>
      <c r="AJ93" s="751">
        <f t="shared" si="1"/>
        <v>0</v>
      </c>
    </row>
    <row r="94" spans="1:36">
      <c r="A94" s="723">
        <v>91</v>
      </c>
      <c r="B94" s="723">
        <f>+'Budget Summ Amt'!$L$6</f>
        <v>0</v>
      </c>
      <c r="C94" s="779">
        <f>+'Budget Summ Amt'!$D$6</f>
        <v>0</v>
      </c>
      <c r="D94" s="741"/>
      <c r="E94" s="725"/>
      <c r="F94" s="725"/>
      <c r="G94" s="726"/>
      <c r="H94" s="727"/>
      <c r="I94" s="728"/>
      <c r="J94" s="813"/>
      <c r="K94" s="742"/>
      <c r="L94" s="743"/>
      <c r="M94" s="743"/>
      <c r="N94" s="743"/>
      <c r="O94" s="744">
        <f>IFERROR((Sch_I_SB[[#This Row],[Proposed: Direct FTE]]+Sch_I_SB[[#This Row],[Proposed: Admin FTE]])*Sch_I_SB[[#This Row],[Proposed: Annual FTE salary $]]*(Sch_I_SB[[#This Row],[Proposed: Number of months]]/12),0)</f>
        <v>0</v>
      </c>
      <c r="P94" s="745"/>
      <c r="Q94" s="746">
        <f>Sch_I_SB[[#This Row],[Proposed: Benefits Rate %]]*Sch_I_SB[[#This Row],[Proposed: Total salary expense $]]</f>
        <v>0</v>
      </c>
      <c r="R94" s="747">
        <f>Sch_I_SB[[#This Row],[Proposed: Total salary expense $]]+Sch_I_SB[[#This Row],[Proposed: Benefits $]]</f>
        <v>0</v>
      </c>
      <c r="S94" s="742"/>
      <c r="T94" s="743"/>
      <c r="U94" s="743"/>
      <c r="V94" s="743"/>
      <c r="W94" s="744">
        <f>IFERROR((Sch_I_SB[[#This Row],[Prior Approved: Direct FTE]]+Sch_I_SB[[#This Row],[Prior Approved: Admin FTE]])*Sch_I_SB[[#This Row],[Prior Approved: Annual FTE salary $]]*(Sch_I_SB[[#This Row],[Prior Approved: Number of months]]/12),0)</f>
        <v>0</v>
      </c>
      <c r="X94" s="745"/>
      <c r="Y94" s="746">
        <f>Sch_I_SB[[#This Row],[Prior Approved: Total salary expense $]]*Sch_I_SB[[#This Row],[Prior Approved: Benefits Rate %]]</f>
        <v>0</v>
      </c>
      <c r="Z94" s="747">
        <f>+Sch_I_SB[[#This Row],[Prior Approved: Total salary expense $]]+Sch_I_SB[[#This Row],[Prior Approved: Benefits $]]</f>
        <v>0</v>
      </c>
      <c r="AA94" s="748">
        <f>IFERROR(Sch_I_SB[[#This Row],[Proposed: Direct FTE]]-Sch_I_SB[[#This Row],[Prior Approved: Direct FTE]],0)</f>
        <v>0</v>
      </c>
      <c r="AB94" s="744">
        <f>IFERROR(Sch_I_SB[[#This Row],[Proposed: Admin FTE]]-Sch_I_SB[[#This Row],[Prior Approved: Admin FTE]],0)</f>
        <v>0</v>
      </c>
      <c r="AC94" s="747">
        <f>IFERROR(Sch_I_SB[[#This Row],[Proposed: Total S&amp;B $]]-Sch_I_SB[[#This Row],[Prior Approved: Total S&amp;B $]],0)</f>
        <v>0</v>
      </c>
      <c r="AE94" s="749">
        <f>+Sch_I_SB[[#This Row],[Proposed: Direct FTE]]*(Sch_I_SB[[#This Row],[Proposed: Number of months]]/12)</f>
        <v>0</v>
      </c>
      <c r="AF94" s="750">
        <f>+Sch_I_SB[[#This Row],[Proposed: Admin FTE]]*(Sch_I_SB[[#This Row],[Proposed: Number of months]]/12)</f>
        <v>0</v>
      </c>
      <c r="AG94" s="749">
        <f>+Sch_I_SB[[#This Row],[Prior Approved: Direct FTE]]*(Sch_I_SB[[#This Row],[Prior Approved: Number of months]]/12)</f>
        <v>0</v>
      </c>
      <c r="AH94" s="751">
        <f>+Sch_I_SB[[#This Row],[Prior Approved: Admin FTE]]*(Sch_I_SB[[#This Row],[Prior Approved: Number of months]]/12)</f>
        <v>0</v>
      </c>
      <c r="AI94" s="752">
        <f t="shared" si="1"/>
        <v>0</v>
      </c>
      <c r="AJ94" s="751">
        <f t="shared" si="1"/>
        <v>0</v>
      </c>
    </row>
    <row r="95" spans="1:36">
      <c r="A95" s="723">
        <v>92</v>
      </c>
      <c r="B95" s="723">
        <f>+'Budget Summ Amt'!$L$6</f>
        <v>0</v>
      </c>
      <c r="C95" s="779">
        <f>+'Budget Summ Amt'!$D$6</f>
        <v>0</v>
      </c>
      <c r="D95" s="741"/>
      <c r="E95" s="725"/>
      <c r="F95" s="725"/>
      <c r="G95" s="726"/>
      <c r="H95" s="727"/>
      <c r="I95" s="728"/>
      <c r="J95" s="813"/>
      <c r="K95" s="742"/>
      <c r="L95" s="743"/>
      <c r="M95" s="743"/>
      <c r="N95" s="743"/>
      <c r="O95" s="744">
        <f>IFERROR((Sch_I_SB[[#This Row],[Proposed: Direct FTE]]+Sch_I_SB[[#This Row],[Proposed: Admin FTE]])*Sch_I_SB[[#This Row],[Proposed: Annual FTE salary $]]*(Sch_I_SB[[#This Row],[Proposed: Number of months]]/12),0)</f>
        <v>0</v>
      </c>
      <c r="P95" s="745"/>
      <c r="Q95" s="746">
        <f>Sch_I_SB[[#This Row],[Proposed: Benefits Rate %]]*Sch_I_SB[[#This Row],[Proposed: Total salary expense $]]</f>
        <v>0</v>
      </c>
      <c r="R95" s="747">
        <f>Sch_I_SB[[#This Row],[Proposed: Total salary expense $]]+Sch_I_SB[[#This Row],[Proposed: Benefits $]]</f>
        <v>0</v>
      </c>
      <c r="S95" s="742"/>
      <c r="T95" s="743"/>
      <c r="U95" s="743"/>
      <c r="V95" s="743"/>
      <c r="W95" s="744">
        <f>IFERROR((Sch_I_SB[[#This Row],[Prior Approved: Direct FTE]]+Sch_I_SB[[#This Row],[Prior Approved: Admin FTE]])*Sch_I_SB[[#This Row],[Prior Approved: Annual FTE salary $]]*(Sch_I_SB[[#This Row],[Prior Approved: Number of months]]/12),0)</f>
        <v>0</v>
      </c>
      <c r="X95" s="745"/>
      <c r="Y95" s="746">
        <f>Sch_I_SB[[#This Row],[Prior Approved: Total salary expense $]]*Sch_I_SB[[#This Row],[Prior Approved: Benefits Rate %]]</f>
        <v>0</v>
      </c>
      <c r="Z95" s="747">
        <f>+Sch_I_SB[[#This Row],[Prior Approved: Total salary expense $]]+Sch_I_SB[[#This Row],[Prior Approved: Benefits $]]</f>
        <v>0</v>
      </c>
      <c r="AA95" s="748">
        <f>IFERROR(Sch_I_SB[[#This Row],[Proposed: Direct FTE]]-Sch_I_SB[[#This Row],[Prior Approved: Direct FTE]],0)</f>
        <v>0</v>
      </c>
      <c r="AB95" s="744">
        <f>IFERROR(Sch_I_SB[[#This Row],[Proposed: Admin FTE]]-Sch_I_SB[[#This Row],[Prior Approved: Admin FTE]],0)</f>
        <v>0</v>
      </c>
      <c r="AC95" s="747">
        <f>IFERROR(Sch_I_SB[[#This Row],[Proposed: Total S&amp;B $]]-Sch_I_SB[[#This Row],[Prior Approved: Total S&amp;B $]],0)</f>
        <v>0</v>
      </c>
      <c r="AE95" s="749">
        <f>+Sch_I_SB[[#This Row],[Proposed: Direct FTE]]*(Sch_I_SB[[#This Row],[Proposed: Number of months]]/12)</f>
        <v>0</v>
      </c>
      <c r="AF95" s="750">
        <f>+Sch_I_SB[[#This Row],[Proposed: Admin FTE]]*(Sch_I_SB[[#This Row],[Proposed: Number of months]]/12)</f>
        <v>0</v>
      </c>
      <c r="AG95" s="749">
        <f>+Sch_I_SB[[#This Row],[Prior Approved: Direct FTE]]*(Sch_I_SB[[#This Row],[Prior Approved: Number of months]]/12)</f>
        <v>0</v>
      </c>
      <c r="AH95" s="751">
        <f>+Sch_I_SB[[#This Row],[Prior Approved: Admin FTE]]*(Sch_I_SB[[#This Row],[Prior Approved: Number of months]]/12)</f>
        <v>0</v>
      </c>
      <c r="AI95" s="752">
        <f t="shared" si="1"/>
        <v>0</v>
      </c>
      <c r="AJ95" s="751">
        <f t="shared" si="1"/>
        <v>0</v>
      </c>
    </row>
    <row r="96" spans="1:36">
      <c r="A96" s="723">
        <v>93</v>
      </c>
      <c r="B96" s="723">
        <f>+'Budget Summ Amt'!$L$6</f>
        <v>0</v>
      </c>
      <c r="C96" s="779">
        <f>+'Budget Summ Amt'!$D$6</f>
        <v>0</v>
      </c>
      <c r="D96" s="741"/>
      <c r="E96" s="725"/>
      <c r="F96" s="725"/>
      <c r="G96" s="726"/>
      <c r="H96" s="727"/>
      <c r="I96" s="728"/>
      <c r="J96" s="813"/>
      <c r="K96" s="742"/>
      <c r="L96" s="743"/>
      <c r="M96" s="743"/>
      <c r="N96" s="743"/>
      <c r="O96" s="744">
        <f>IFERROR((Sch_I_SB[[#This Row],[Proposed: Direct FTE]]+Sch_I_SB[[#This Row],[Proposed: Admin FTE]])*Sch_I_SB[[#This Row],[Proposed: Annual FTE salary $]]*(Sch_I_SB[[#This Row],[Proposed: Number of months]]/12),0)</f>
        <v>0</v>
      </c>
      <c r="P96" s="745"/>
      <c r="Q96" s="746">
        <f>Sch_I_SB[[#This Row],[Proposed: Benefits Rate %]]*Sch_I_SB[[#This Row],[Proposed: Total salary expense $]]</f>
        <v>0</v>
      </c>
      <c r="R96" s="747">
        <f>Sch_I_SB[[#This Row],[Proposed: Total salary expense $]]+Sch_I_SB[[#This Row],[Proposed: Benefits $]]</f>
        <v>0</v>
      </c>
      <c r="S96" s="742"/>
      <c r="T96" s="743"/>
      <c r="U96" s="743"/>
      <c r="V96" s="743"/>
      <c r="W96" s="744">
        <f>IFERROR((Sch_I_SB[[#This Row],[Prior Approved: Direct FTE]]+Sch_I_SB[[#This Row],[Prior Approved: Admin FTE]])*Sch_I_SB[[#This Row],[Prior Approved: Annual FTE salary $]]*(Sch_I_SB[[#This Row],[Prior Approved: Number of months]]/12),0)</f>
        <v>0</v>
      </c>
      <c r="X96" s="745"/>
      <c r="Y96" s="746">
        <f>Sch_I_SB[[#This Row],[Prior Approved: Total salary expense $]]*Sch_I_SB[[#This Row],[Prior Approved: Benefits Rate %]]</f>
        <v>0</v>
      </c>
      <c r="Z96" s="747">
        <f>+Sch_I_SB[[#This Row],[Prior Approved: Total salary expense $]]+Sch_I_SB[[#This Row],[Prior Approved: Benefits $]]</f>
        <v>0</v>
      </c>
      <c r="AA96" s="748">
        <f>IFERROR(Sch_I_SB[[#This Row],[Proposed: Direct FTE]]-Sch_I_SB[[#This Row],[Prior Approved: Direct FTE]],0)</f>
        <v>0</v>
      </c>
      <c r="AB96" s="744">
        <f>IFERROR(Sch_I_SB[[#This Row],[Proposed: Admin FTE]]-Sch_I_SB[[#This Row],[Prior Approved: Admin FTE]],0)</f>
        <v>0</v>
      </c>
      <c r="AC96" s="747">
        <f>IFERROR(Sch_I_SB[[#This Row],[Proposed: Total S&amp;B $]]-Sch_I_SB[[#This Row],[Prior Approved: Total S&amp;B $]],0)</f>
        <v>0</v>
      </c>
      <c r="AE96" s="749">
        <f>+Sch_I_SB[[#This Row],[Proposed: Direct FTE]]*(Sch_I_SB[[#This Row],[Proposed: Number of months]]/12)</f>
        <v>0</v>
      </c>
      <c r="AF96" s="750">
        <f>+Sch_I_SB[[#This Row],[Proposed: Admin FTE]]*(Sch_I_SB[[#This Row],[Proposed: Number of months]]/12)</f>
        <v>0</v>
      </c>
      <c r="AG96" s="749">
        <f>+Sch_I_SB[[#This Row],[Prior Approved: Direct FTE]]*(Sch_I_SB[[#This Row],[Prior Approved: Number of months]]/12)</f>
        <v>0</v>
      </c>
      <c r="AH96" s="751">
        <f>+Sch_I_SB[[#This Row],[Prior Approved: Admin FTE]]*(Sch_I_SB[[#This Row],[Prior Approved: Number of months]]/12)</f>
        <v>0</v>
      </c>
      <c r="AI96" s="752">
        <f t="shared" si="1"/>
        <v>0</v>
      </c>
      <c r="AJ96" s="751">
        <f t="shared" si="1"/>
        <v>0</v>
      </c>
    </row>
    <row r="97" spans="1:36">
      <c r="A97" s="723">
        <v>94</v>
      </c>
      <c r="B97" s="723">
        <f>+'Budget Summ Amt'!$L$6</f>
        <v>0</v>
      </c>
      <c r="C97" s="779">
        <f>+'Budget Summ Amt'!$D$6</f>
        <v>0</v>
      </c>
      <c r="D97" s="741"/>
      <c r="E97" s="725"/>
      <c r="F97" s="725"/>
      <c r="G97" s="726"/>
      <c r="H97" s="727"/>
      <c r="I97" s="728"/>
      <c r="J97" s="813"/>
      <c r="K97" s="742"/>
      <c r="L97" s="743"/>
      <c r="M97" s="743"/>
      <c r="N97" s="743"/>
      <c r="O97" s="744">
        <f>IFERROR((Sch_I_SB[[#This Row],[Proposed: Direct FTE]]+Sch_I_SB[[#This Row],[Proposed: Admin FTE]])*Sch_I_SB[[#This Row],[Proposed: Annual FTE salary $]]*(Sch_I_SB[[#This Row],[Proposed: Number of months]]/12),0)</f>
        <v>0</v>
      </c>
      <c r="P97" s="745"/>
      <c r="Q97" s="746">
        <f>Sch_I_SB[[#This Row],[Proposed: Benefits Rate %]]*Sch_I_SB[[#This Row],[Proposed: Total salary expense $]]</f>
        <v>0</v>
      </c>
      <c r="R97" s="747">
        <f>Sch_I_SB[[#This Row],[Proposed: Total salary expense $]]+Sch_I_SB[[#This Row],[Proposed: Benefits $]]</f>
        <v>0</v>
      </c>
      <c r="S97" s="742"/>
      <c r="T97" s="743"/>
      <c r="U97" s="743"/>
      <c r="V97" s="743"/>
      <c r="W97" s="744">
        <f>IFERROR((Sch_I_SB[[#This Row],[Prior Approved: Direct FTE]]+Sch_I_SB[[#This Row],[Prior Approved: Admin FTE]])*Sch_I_SB[[#This Row],[Prior Approved: Annual FTE salary $]]*(Sch_I_SB[[#This Row],[Prior Approved: Number of months]]/12),0)</f>
        <v>0</v>
      </c>
      <c r="X97" s="745"/>
      <c r="Y97" s="753">
        <f>Sch_I_SB[[#This Row],[Prior Approved: Total salary expense $]]*Sch_I_SB[[#This Row],[Prior Approved: Benefits Rate %]]</f>
        <v>0</v>
      </c>
      <c r="Z97" s="747">
        <f>+Sch_I_SB[[#This Row],[Prior Approved: Total salary expense $]]+Sch_I_SB[[#This Row],[Prior Approved: Benefits $]]</f>
        <v>0</v>
      </c>
      <c r="AA97" s="748">
        <f>IFERROR(Sch_I_SB[[#This Row],[Proposed: Direct FTE]]-Sch_I_SB[[#This Row],[Prior Approved: Direct FTE]],0)</f>
        <v>0</v>
      </c>
      <c r="AB97" s="744">
        <f>IFERROR(Sch_I_SB[[#This Row],[Proposed: Admin FTE]]-Sch_I_SB[[#This Row],[Prior Approved: Admin FTE]],0)</f>
        <v>0</v>
      </c>
      <c r="AC97" s="747">
        <f>IFERROR(Sch_I_SB[[#This Row],[Proposed: Total S&amp;B $]]-Sch_I_SB[[#This Row],[Prior Approved: Total S&amp;B $]],0)</f>
        <v>0</v>
      </c>
      <c r="AE97" s="749">
        <f>+Sch_I_SB[[#This Row],[Proposed: Direct FTE]]*(Sch_I_SB[[#This Row],[Proposed: Number of months]]/12)</f>
        <v>0</v>
      </c>
      <c r="AF97" s="750">
        <f>+Sch_I_SB[[#This Row],[Proposed: Admin FTE]]*(Sch_I_SB[[#This Row],[Proposed: Number of months]]/12)</f>
        <v>0</v>
      </c>
      <c r="AG97" s="749">
        <f>+Sch_I_SB[[#This Row],[Prior Approved: Direct FTE]]*(Sch_I_SB[[#This Row],[Prior Approved: Number of months]]/12)</f>
        <v>0</v>
      </c>
      <c r="AH97" s="751">
        <f>+Sch_I_SB[[#This Row],[Prior Approved: Admin FTE]]*(Sch_I_SB[[#This Row],[Prior Approved: Number of months]]/12)</f>
        <v>0</v>
      </c>
      <c r="AI97" s="752">
        <f t="shared" si="1"/>
        <v>0</v>
      </c>
      <c r="AJ97" s="751">
        <f t="shared" si="1"/>
        <v>0</v>
      </c>
    </row>
    <row r="98" spans="1:36">
      <c r="A98" s="723">
        <v>95</v>
      </c>
      <c r="B98" s="723">
        <f>+'Budget Summ Amt'!$L$6</f>
        <v>0</v>
      </c>
      <c r="C98" s="779">
        <f>+'Budget Summ Amt'!$D$6</f>
        <v>0</v>
      </c>
      <c r="D98" s="741"/>
      <c r="E98" s="725"/>
      <c r="F98" s="725"/>
      <c r="G98" s="726"/>
      <c r="H98" s="727"/>
      <c r="I98" s="728"/>
      <c r="J98" s="813"/>
      <c r="K98" s="742"/>
      <c r="L98" s="743"/>
      <c r="M98" s="743"/>
      <c r="N98" s="743"/>
      <c r="O98" s="744">
        <f>IFERROR((Sch_I_SB[[#This Row],[Proposed: Direct FTE]]+Sch_I_SB[[#This Row],[Proposed: Admin FTE]])*Sch_I_SB[[#This Row],[Proposed: Annual FTE salary $]]*(Sch_I_SB[[#This Row],[Proposed: Number of months]]/12),0)</f>
        <v>0</v>
      </c>
      <c r="P98" s="745"/>
      <c r="Q98" s="746">
        <f>Sch_I_SB[[#This Row],[Proposed: Benefits Rate %]]*Sch_I_SB[[#This Row],[Proposed: Total salary expense $]]</f>
        <v>0</v>
      </c>
      <c r="R98" s="747">
        <f>Sch_I_SB[[#This Row],[Proposed: Total salary expense $]]+Sch_I_SB[[#This Row],[Proposed: Benefits $]]</f>
        <v>0</v>
      </c>
      <c r="S98" s="742"/>
      <c r="T98" s="743"/>
      <c r="U98" s="743"/>
      <c r="V98" s="743"/>
      <c r="W98" s="744">
        <f>IFERROR((Sch_I_SB[[#This Row],[Prior Approved: Direct FTE]]+Sch_I_SB[[#This Row],[Prior Approved: Admin FTE]])*Sch_I_SB[[#This Row],[Prior Approved: Annual FTE salary $]]*(Sch_I_SB[[#This Row],[Prior Approved: Number of months]]/12),0)</f>
        <v>0</v>
      </c>
      <c r="X98" s="745"/>
      <c r="Y98" s="753">
        <f>Sch_I_SB[[#This Row],[Prior Approved: Total salary expense $]]*Sch_I_SB[[#This Row],[Prior Approved: Benefits Rate %]]</f>
        <v>0</v>
      </c>
      <c r="Z98" s="747">
        <f>+Sch_I_SB[[#This Row],[Prior Approved: Total salary expense $]]+Sch_I_SB[[#This Row],[Prior Approved: Benefits $]]</f>
        <v>0</v>
      </c>
      <c r="AA98" s="748">
        <f>IFERROR(Sch_I_SB[[#This Row],[Proposed: Direct FTE]]-Sch_I_SB[[#This Row],[Prior Approved: Direct FTE]],0)</f>
        <v>0</v>
      </c>
      <c r="AB98" s="744">
        <f>IFERROR(Sch_I_SB[[#This Row],[Proposed: Admin FTE]]-Sch_I_SB[[#This Row],[Prior Approved: Admin FTE]],0)</f>
        <v>0</v>
      </c>
      <c r="AC98" s="747">
        <f>IFERROR(Sch_I_SB[[#This Row],[Proposed: Total S&amp;B $]]-Sch_I_SB[[#This Row],[Prior Approved: Total S&amp;B $]],0)</f>
        <v>0</v>
      </c>
      <c r="AE98" s="749">
        <f>+Sch_I_SB[[#This Row],[Proposed: Direct FTE]]*(Sch_I_SB[[#This Row],[Proposed: Number of months]]/12)</f>
        <v>0</v>
      </c>
      <c r="AF98" s="750">
        <f>+Sch_I_SB[[#This Row],[Proposed: Admin FTE]]*(Sch_I_SB[[#This Row],[Proposed: Number of months]]/12)</f>
        <v>0</v>
      </c>
      <c r="AG98" s="749">
        <f>+Sch_I_SB[[#This Row],[Prior Approved: Direct FTE]]*(Sch_I_SB[[#This Row],[Prior Approved: Number of months]]/12)</f>
        <v>0</v>
      </c>
      <c r="AH98" s="751">
        <f>+Sch_I_SB[[#This Row],[Prior Approved: Admin FTE]]*(Sch_I_SB[[#This Row],[Prior Approved: Number of months]]/12)</f>
        <v>0</v>
      </c>
      <c r="AI98" s="752">
        <f t="shared" si="1"/>
        <v>0</v>
      </c>
      <c r="AJ98" s="751">
        <f t="shared" si="1"/>
        <v>0</v>
      </c>
    </row>
    <row r="99" spans="1:36">
      <c r="A99" s="723">
        <v>96</v>
      </c>
      <c r="B99" s="723">
        <f>+'Budget Summ Amt'!$L$6</f>
        <v>0</v>
      </c>
      <c r="C99" s="779">
        <f>+'Budget Summ Amt'!$D$6</f>
        <v>0</v>
      </c>
      <c r="D99" s="741"/>
      <c r="E99" s="725"/>
      <c r="F99" s="725"/>
      <c r="G99" s="726"/>
      <c r="H99" s="727"/>
      <c r="I99" s="728"/>
      <c r="J99" s="813"/>
      <c r="K99" s="742"/>
      <c r="L99" s="743"/>
      <c r="M99" s="743"/>
      <c r="N99" s="743"/>
      <c r="O99" s="744">
        <f>IFERROR((Sch_I_SB[[#This Row],[Proposed: Direct FTE]]+Sch_I_SB[[#This Row],[Proposed: Admin FTE]])*Sch_I_SB[[#This Row],[Proposed: Annual FTE salary $]]*(Sch_I_SB[[#This Row],[Proposed: Number of months]]/12),0)</f>
        <v>0</v>
      </c>
      <c r="P99" s="745"/>
      <c r="Q99" s="746">
        <f>Sch_I_SB[[#This Row],[Proposed: Benefits Rate %]]*Sch_I_SB[[#This Row],[Proposed: Total salary expense $]]</f>
        <v>0</v>
      </c>
      <c r="R99" s="747">
        <f>Sch_I_SB[[#This Row],[Proposed: Total salary expense $]]+Sch_I_SB[[#This Row],[Proposed: Benefits $]]</f>
        <v>0</v>
      </c>
      <c r="S99" s="742"/>
      <c r="T99" s="743"/>
      <c r="U99" s="743"/>
      <c r="V99" s="743"/>
      <c r="W99" s="744">
        <f>IFERROR((Sch_I_SB[[#This Row],[Prior Approved: Direct FTE]]+Sch_I_SB[[#This Row],[Prior Approved: Admin FTE]])*Sch_I_SB[[#This Row],[Prior Approved: Annual FTE salary $]]*(Sch_I_SB[[#This Row],[Prior Approved: Number of months]]/12),0)</f>
        <v>0</v>
      </c>
      <c r="X99" s="745"/>
      <c r="Y99" s="753">
        <f>Sch_I_SB[[#This Row],[Prior Approved: Total salary expense $]]*Sch_I_SB[[#This Row],[Prior Approved: Benefits Rate %]]</f>
        <v>0</v>
      </c>
      <c r="Z99" s="747">
        <f>+Sch_I_SB[[#This Row],[Prior Approved: Total salary expense $]]+Sch_I_SB[[#This Row],[Prior Approved: Benefits $]]</f>
        <v>0</v>
      </c>
      <c r="AA99" s="748">
        <f>IFERROR(Sch_I_SB[[#This Row],[Proposed: Direct FTE]]-Sch_I_SB[[#This Row],[Prior Approved: Direct FTE]],0)</f>
        <v>0</v>
      </c>
      <c r="AB99" s="744">
        <f>IFERROR(Sch_I_SB[[#This Row],[Proposed: Admin FTE]]-Sch_I_SB[[#This Row],[Prior Approved: Admin FTE]],0)</f>
        <v>0</v>
      </c>
      <c r="AC99" s="747">
        <f>IFERROR(Sch_I_SB[[#This Row],[Proposed: Total S&amp;B $]]-Sch_I_SB[[#This Row],[Prior Approved: Total S&amp;B $]],0)</f>
        <v>0</v>
      </c>
      <c r="AE99" s="749">
        <f>+Sch_I_SB[[#This Row],[Proposed: Direct FTE]]*(Sch_I_SB[[#This Row],[Proposed: Number of months]]/12)</f>
        <v>0</v>
      </c>
      <c r="AF99" s="750">
        <f>+Sch_I_SB[[#This Row],[Proposed: Admin FTE]]*(Sch_I_SB[[#This Row],[Proposed: Number of months]]/12)</f>
        <v>0</v>
      </c>
      <c r="AG99" s="749">
        <f>+Sch_I_SB[[#This Row],[Prior Approved: Direct FTE]]*(Sch_I_SB[[#This Row],[Prior Approved: Number of months]]/12)</f>
        <v>0</v>
      </c>
      <c r="AH99" s="751">
        <f>+Sch_I_SB[[#This Row],[Prior Approved: Admin FTE]]*(Sch_I_SB[[#This Row],[Prior Approved: Number of months]]/12)</f>
        <v>0</v>
      </c>
      <c r="AI99" s="752">
        <f t="shared" si="1"/>
        <v>0</v>
      </c>
      <c r="AJ99" s="751">
        <f t="shared" si="1"/>
        <v>0</v>
      </c>
    </row>
    <row r="100" spans="1:36">
      <c r="A100" s="723">
        <v>97</v>
      </c>
      <c r="B100" s="723">
        <f>+'Budget Summ Amt'!$L$6</f>
        <v>0</v>
      </c>
      <c r="C100" s="779">
        <f>+'Budget Summ Amt'!$D$6</f>
        <v>0</v>
      </c>
      <c r="D100" s="741"/>
      <c r="E100" s="725"/>
      <c r="F100" s="725"/>
      <c r="G100" s="726"/>
      <c r="H100" s="727"/>
      <c r="I100" s="728"/>
      <c r="J100" s="813"/>
      <c r="K100" s="742"/>
      <c r="L100" s="743"/>
      <c r="M100" s="743"/>
      <c r="N100" s="743"/>
      <c r="O100" s="744">
        <f>IFERROR((Sch_I_SB[[#This Row],[Proposed: Direct FTE]]+Sch_I_SB[[#This Row],[Proposed: Admin FTE]])*Sch_I_SB[[#This Row],[Proposed: Annual FTE salary $]]*(Sch_I_SB[[#This Row],[Proposed: Number of months]]/12),0)</f>
        <v>0</v>
      </c>
      <c r="P100" s="745"/>
      <c r="Q100" s="746">
        <f>Sch_I_SB[[#This Row],[Proposed: Benefits Rate %]]*Sch_I_SB[[#This Row],[Proposed: Total salary expense $]]</f>
        <v>0</v>
      </c>
      <c r="R100" s="747">
        <f>Sch_I_SB[[#This Row],[Proposed: Total salary expense $]]+Sch_I_SB[[#This Row],[Proposed: Benefits $]]</f>
        <v>0</v>
      </c>
      <c r="S100" s="742"/>
      <c r="T100" s="743"/>
      <c r="U100" s="743"/>
      <c r="V100" s="743"/>
      <c r="W100" s="744">
        <f>IFERROR((Sch_I_SB[[#This Row],[Prior Approved: Direct FTE]]+Sch_I_SB[[#This Row],[Prior Approved: Admin FTE]])*Sch_I_SB[[#This Row],[Prior Approved: Annual FTE salary $]]*(Sch_I_SB[[#This Row],[Prior Approved: Number of months]]/12),0)</f>
        <v>0</v>
      </c>
      <c r="X100" s="745"/>
      <c r="Y100" s="753">
        <f>Sch_I_SB[[#This Row],[Prior Approved: Total salary expense $]]*Sch_I_SB[[#This Row],[Prior Approved: Benefits Rate %]]</f>
        <v>0</v>
      </c>
      <c r="Z100" s="747">
        <f>+Sch_I_SB[[#This Row],[Prior Approved: Total salary expense $]]+Sch_I_SB[[#This Row],[Prior Approved: Benefits $]]</f>
        <v>0</v>
      </c>
      <c r="AA100" s="748">
        <f>IFERROR(Sch_I_SB[[#This Row],[Proposed: Direct FTE]]-Sch_I_SB[[#This Row],[Prior Approved: Direct FTE]],0)</f>
        <v>0</v>
      </c>
      <c r="AB100" s="744">
        <f>IFERROR(Sch_I_SB[[#This Row],[Proposed: Admin FTE]]-Sch_I_SB[[#This Row],[Prior Approved: Admin FTE]],0)</f>
        <v>0</v>
      </c>
      <c r="AC100" s="747">
        <f>IFERROR(Sch_I_SB[[#This Row],[Proposed: Total S&amp;B $]]-Sch_I_SB[[#This Row],[Prior Approved: Total S&amp;B $]],0)</f>
        <v>0</v>
      </c>
      <c r="AE100" s="749">
        <f>+Sch_I_SB[[#This Row],[Proposed: Direct FTE]]*(Sch_I_SB[[#This Row],[Proposed: Number of months]]/12)</f>
        <v>0</v>
      </c>
      <c r="AF100" s="750">
        <f>+Sch_I_SB[[#This Row],[Proposed: Admin FTE]]*(Sch_I_SB[[#This Row],[Proposed: Number of months]]/12)</f>
        <v>0</v>
      </c>
      <c r="AG100" s="749">
        <f>+Sch_I_SB[[#This Row],[Prior Approved: Direct FTE]]*(Sch_I_SB[[#This Row],[Prior Approved: Number of months]]/12)</f>
        <v>0</v>
      </c>
      <c r="AH100" s="751">
        <f>+Sch_I_SB[[#This Row],[Prior Approved: Admin FTE]]*(Sch_I_SB[[#This Row],[Prior Approved: Number of months]]/12)</f>
        <v>0</v>
      </c>
      <c r="AI100" s="752">
        <f t="shared" si="1"/>
        <v>0</v>
      </c>
      <c r="AJ100" s="751">
        <f t="shared" si="1"/>
        <v>0</v>
      </c>
    </row>
    <row r="101" spans="1:36">
      <c r="A101" s="723">
        <v>98</v>
      </c>
      <c r="B101" s="723">
        <f>+'Budget Summ Amt'!$L$6</f>
        <v>0</v>
      </c>
      <c r="C101" s="779">
        <f>+'Budget Summ Amt'!$D$6</f>
        <v>0</v>
      </c>
      <c r="D101" s="741"/>
      <c r="E101" s="725"/>
      <c r="F101" s="725"/>
      <c r="G101" s="726"/>
      <c r="H101" s="727"/>
      <c r="I101" s="728"/>
      <c r="J101" s="813"/>
      <c r="K101" s="742"/>
      <c r="L101" s="743"/>
      <c r="M101" s="743"/>
      <c r="N101" s="743"/>
      <c r="O101" s="744">
        <f>IFERROR((Sch_I_SB[[#This Row],[Proposed: Direct FTE]]+Sch_I_SB[[#This Row],[Proposed: Admin FTE]])*Sch_I_SB[[#This Row],[Proposed: Annual FTE salary $]]*(Sch_I_SB[[#This Row],[Proposed: Number of months]]/12),0)</f>
        <v>0</v>
      </c>
      <c r="P101" s="745"/>
      <c r="Q101" s="746">
        <f>Sch_I_SB[[#This Row],[Proposed: Benefits Rate %]]*Sch_I_SB[[#This Row],[Proposed: Total salary expense $]]</f>
        <v>0</v>
      </c>
      <c r="R101" s="747">
        <f>Sch_I_SB[[#This Row],[Proposed: Total salary expense $]]+Sch_I_SB[[#This Row],[Proposed: Benefits $]]</f>
        <v>0</v>
      </c>
      <c r="S101" s="742"/>
      <c r="T101" s="743"/>
      <c r="U101" s="743"/>
      <c r="V101" s="743"/>
      <c r="W101" s="744">
        <f>IFERROR((Sch_I_SB[[#This Row],[Prior Approved: Direct FTE]]+Sch_I_SB[[#This Row],[Prior Approved: Admin FTE]])*Sch_I_SB[[#This Row],[Prior Approved: Annual FTE salary $]]*(Sch_I_SB[[#This Row],[Prior Approved: Number of months]]/12),0)</f>
        <v>0</v>
      </c>
      <c r="X101" s="745"/>
      <c r="Y101" s="753">
        <f>Sch_I_SB[[#This Row],[Prior Approved: Total salary expense $]]*Sch_I_SB[[#This Row],[Prior Approved: Benefits Rate %]]</f>
        <v>0</v>
      </c>
      <c r="Z101" s="747">
        <f>+Sch_I_SB[[#This Row],[Prior Approved: Total salary expense $]]+Sch_I_SB[[#This Row],[Prior Approved: Benefits $]]</f>
        <v>0</v>
      </c>
      <c r="AA101" s="748">
        <f>IFERROR(Sch_I_SB[[#This Row],[Proposed: Direct FTE]]-Sch_I_SB[[#This Row],[Prior Approved: Direct FTE]],0)</f>
        <v>0</v>
      </c>
      <c r="AB101" s="744">
        <f>IFERROR(Sch_I_SB[[#This Row],[Proposed: Admin FTE]]-Sch_I_SB[[#This Row],[Prior Approved: Admin FTE]],0)</f>
        <v>0</v>
      </c>
      <c r="AC101" s="747">
        <f>IFERROR(Sch_I_SB[[#This Row],[Proposed: Total S&amp;B $]]-Sch_I_SB[[#This Row],[Prior Approved: Total S&amp;B $]],0)</f>
        <v>0</v>
      </c>
      <c r="AE101" s="749">
        <f>+Sch_I_SB[[#This Row],[Proposed: Direct FTE]]*(Sch_I_SB[[#This Row],[Proposed: Number of months]]/12)</f>
        <v>0</v>
      </c>
      <c r="AF101" s="750">
        <f>+Sch_I_SB[[#This Row],[Proposed: Admin FTE]]*(Sch_I_SB[[#This Row],[Proposed: Number of months]]/12)</f>
        <v>0</v>
      </c>
      <c r="AG101" s="749">
        <f>+Sch_I_SB[[#This Row],[Prior Approved: Direct FTE]]*(Sch_I_SB[[#This Row],[Prior Approved: Number of months]]/12)</f>
        <v>0</v>
      </c>
      <c r="AH101" s="751">
        <f>+Sch_I_SB[[#This Row],[Prior Approved: Admin FTE]]*(Sch_I_SB[[#This Row],[Prior Approved: Number of months]]/12)</f>
        <v>0</v>
      </c>
      <c r="AI101" s="752">
        <f t="shared" si="1"/>
        <v>0</v>
      </c>
      <c r="AJ101" s="751">
        <f t="shared" si="1"/>
        <v>0</v>
      </c>
    </row>
    <row r="102" spans="1:36">
      <c r="A102" s="723">
        <v>99</v>
      </c>
      <c r="B102" s="723">
        <f>+'Budget Summ Amt'!$L$6</f>
        <v>0</v>
      </c>
      <c r="C102" s="779">
        <f>+'Budget Summ Amt'!$D$6</f>
        <v>0</v>
      </c>
      <c r="D102" s="741"/>
      <c r="E102" s="725"/>
      <c r="F102" s="725"/>
      <c r="G102" s="726"/>
      <c r="H102" s="727"/>
      <c r="I102" s="728"/>
      <c r="J102" s="813"/>
      <c r="K102" s="742"/>
      <c r="L102" s="743"/>
      <c r="M102" s="743"/>
      <c r="N102" s="743"/>
      <c r="O102" s="744">
        <f>IFERROR((Sch_I_SB[[#This Row],[Proposed: Direct FTE]]+Sch_I_SB[[#This Row],[Proposed: Admin FTE]])*Sch_I_SB[[#This Row],[Proposed: Annual FTE salary $]]*(Sch_I_SB[[#This Row],[Proposed: Number of months]]/12),0)</f>
        <v>0</v>
      </c>
      <c r="P102" s="745"/>
      <c r="Q102" s="746">
        <f>Sch_I_SB[[#This Row],[Proposed: Benefits Rate %]]*Sch_I_SB[[#This Row],[Proposed: Total salary expense $]]</f>
        <v>0</v>
      </c>
      <c r="R102" s="747">
        <f>Sch_I_SB[[#This Row],[Proposed: Total salary expense $]]+Sch_I_SB[[#This Row],[Proposed: Benefits $]]</f>
        <v>0</v>
      </c>
      <c r="S102" s="742"/>
      <c r="T102" s="743"/>
      <c r="U102" s="743"/>
      <c r="V102" s="743"/>
      <c r="W102" s="744">
        <f>IFERROR((Sch_I_SB[[#This Row],[Prior Approved: Direct FTE]]+Sch_I_SB[[#This Row],[Prior Approved: Admin FTE]])*Sch_I_SB[[#This Row],[Prior Approved: Annual FTE salary $]]*(Sch_I_SB[[#This Row],[Prior Approved: Number of months]]/12),0)</f>
        <v>0</v>
      </c>
      <c r="X102" s="745"/>
      <c r="Y102" s="753">
        <f>Sch_I_SB[[#This Row],[Prior Approved: Total salary expense $]]*Sch_I_SB[[#This Row],[Prior Approved: Benefits Rate %]]</f>
        <v>0</v>
      </c>
      <c r="Z102" s="747">
        <f>+Sch_I_SB[[#This Row],[Prior Approved: Total salary expense $]]+Sch_I_SB[[#This Row],[Prior Approved: Benefits $]]</f>
        <v>0</v>
      </c>
      <c r="AA102" s="748">
        <f>IFERROR(Sch_I_SB[[#This Row],[Proposed: Direct FTE]]-Sch_I_SB[[#This Row],[Prior Approved: Direct FTE]],0)</f>
        <v>0</v>
      </c>
      <c r="AB102" s="744">
        <f>IFERROR(Sch_I_SB[[#This Row],[Proposed: Admin FTE]]-Sch_I_SB[[#This Row],[Prior Approved: Admin FTE]],0)</f>
        <v>0</v>
      </c>
      <c r="AC102" s="747">
        <f>IFERROR(Sch_I_SB[[#This Row],[Proposed: Total S&amp;B $]]-Sch_I_SB[[#This Row],[Prior Approved: Total S&amp;B $]],0)</f>
        <v>0</v>
      </c>
      <c r="AE102" s="749">
        <f>+Sch_I_SB[[#This Row],[Proposed: Direct FTE]]*(Sch_I_SB[[#This Row],[Proposed: Number of months]]/12)</f>
        <v>0</v>
      </c>
      <c r="AF102" s="750">
        <f>+Sch_I_SB[[#This Row],[Proposed: Admin FTE]]*(Sch_I_SB[[#This Row],[Proposed: Number of months]]/12)</f>
        <v>0</v>
      </c>
      <c r="AG102" s="749">
        <f>+Sch_I_SB[[#This Row],[Prior Approved: Direct FTE]]*(Sch_I_SB[[#This Row],[Prior Approved: Number of months]]/12)</f>
        <v>0</v>
      </c>
      <c r="AH102" s="751">
        <f>+Sch_I_SB[[#This Row],[Prior Approved: Admin FTE]]*(Sch_I_SB[[#This Row],[Prior Approved: Number of months]]/12)</f>
        <v>0</v>
      </c>
      <c r="AI102" s="752">
        <f t="shared" si="1"/>
        <v>0</v>
      </c>
      <c r="AJ102" s="751">
        <f t="shared" si="1"/>
        <v>0</v>
      </c>
    </row>
    <row r="103" spans="1:36">
      <c r="A103" s="723">
        <v>100</v>
      </c>
      <c r="B103" s="723">
        <f>+'Budget Summ Amt'!$L$6</f>
        <v>0</v>
      </c>
      <c r="C103" s="779">
        <f>+'Budget Summ Amt'!$D$6</f>
        <v>0</v>
      </c>
      <c r="D103" s="741"/>
      <c r="E103" s="725"/>
      <c r="F103" s="725"/>
      <c r="G103" s="726"/>
      <c r="H103" s="727"/>
      <c r="I103" s="728"/>
      <c r="J103" s="813"/>
      <c r="K103" s="742"/>
      <c r="L103" s="743"/>
      <c r="M103" s="743"/>
      <c r="N103" s="743"/>
      <c r="O103" s="744">
        <f>IFERROR((Sch_I_SB[[#This Row],[Proposed: Direct FTE]]+Sch_I_SB[[#This Row],[Proposed: Admin FTE]])*Sch_I_SB[[#This Row],[Proposed: Annual FTE salary $]]*(Sch_I_SB[[#This Row],[Proposed: Number of months]]/12),0)</f>
        <v>0</v>
      </c>
      <c r="P103" s="745"/>
      <c r="Q103" s="746">
        <f>Sch_I_SB[[#This Row],[Proposed: Benefits Rate %]]*Sch_I_SB[[#This Row],[Proposed: Total salary expense $]]</f>
        <v>0</v>
      </c>
      <c r="R103" s="747">
        <f>Sch_I_SB[[#This Row],[Proposed: Total salary expense $]]+Sch_I_SB[[#This Row],[Proposed: Benefits $]]</f>
        <v>0</v>
      </c>
      <c r="S103" s="742"/>
      <c r="T103" s="743"/>
      <c r="U103" s="743"/>
      <c r="V103" s="743"/>
      <c r="W103" s="744">
        <f>IFERROR((Sch_I_SB[[#This Row],[Prior Approved: Direct FTE]]+Sch_I_SB[[#This Row],[Prior Approved: Admin FTE]])*Sch_I_SB[[#This Row],[Prior Approved: Annual FTE salary $]]*(Sch_I_SB[[#This Row],[Prior Approved: Number of months]]/12),0)</f>
        <v>0</v>
      </c>
      <c r="X103" s="745"/>
      <c r="Y103" s="753">
        <f>Sch_I_SB[[#This Row],[Prior Approved: Total salary expense $]]*Sch_I_SB[[#This Row],[Prior Approved: Benefits Rate %]]</f>
        <v>0</v>
      </c>
      <c r="Z103" s="747">
        <f>+Sch_I_SB[[#This Row],[Prior Approved: Total salary expense $]]+Sch_I_SB[[#This Row],[Prior Approved: Benefits $]]</f>
        <v>0</v>
      </c>
      <c r="AA103" s="748">
        <f>IFERROR(Sch_I_SB[[#This Row],[Proposed: Direct FTE]]-Sch_I_SB[[#This Row],[Prior Approved: Direct FTE]],0)</f>
        <v>0</v>
      </c>
      <c r="AB103" s="744">
        <f>IFERROR(Sch_I_SB[[#This Row],[Proposed: Admin FTE]]-Sch_I_SB[[#This Row],[Prior Approved: Admin FTE]],0)</f>
        <v>0</v>
      </c>
      <c r="AC103" s="747">
        <f>IFERROR(Sch_I_SB[[#This Row],[Proposed: Total S&amp;B $]]-Sch_I_SB[[#This Row],[Prior Approved: Total S&amp;B $]],0)</f>
        <v>0</v>
      </c>
      <c r="AE103" s="749">
        <f>+Sch_I_SB[[#This Row],[Proposed: Direct FTE]]*(Sch_I_SB[[#This Row],[Proposed: Number of months]]/12)</f>
        <v>0</v>
      </c>
      <c r="AF103" s="750">
        <f>+Sch_I_SB[[#This Row],[Proposed: Admin FTE]]*(Sch_I_SB[[#This Row],[Proposed: Number of months]]/12)</f>
        <v>0</v>
      </c>
      <c r="AG103" s="749">
        <f>+Sch_I_SB[[#This Row],[Prior Approved: Direct FTE]]*(Sch_I_SB[[#This Row],[Prior Approved: Number of months]]/12)</f>
        <v>0</v>
      </c>
      <c r="AH103" s="751">
        <f>+Sch_I_SB[[#This Row],[Prior Approved: Admin FTE]]*(Sch_I_SB[[#This Row],[Prior Approved: Number of months]]/12)</f>
        <v>0</v>
      </c>
      <c r="AI103" s="752">
        <f t="shared" si="1"/>
        <v>0</v>
      </c>
      <c r="AJ103" s="751">
        <f t="shared" si="1"/>
        <v>0</v>
      </c>
    </row>
    <row r="104" spans="1:36">
      <c r="A104" s="723">
        <v>101</v>
      </c>
      <c r="B104" s="723">
        <f>+'Budget Summ Amt'!$L$6</f>
        <v>0</v>
      </c>
      <c r="C104" s="779">
        <f>+'Budget Summ Amt'!$D$6</f>
        <v>0</v>
      </c>
      <c r="D104" s="741"/>
      <c r="E104" s="725"/>
      <c r="F104" s="725"/>
      <c r="G104" s="726"/>
      <c r="H104" s="727"/>
      <c r="I104" s="728"/>
      <c r="J104" s="813"/>
      <c r="K104" s="742"/>
      <c r="L104" s="743"/>
      <c r="M104" s="743"/>
      <c r="N104" s="743"/>
      <c r="O104" s="744">
        <f>IFERROR((Sch_I_SB[[#This Row],[Proposed: Direct FTE]]+Sch_I_SB[[#This Row],[Proposed: Admin FTE]])*Sch_I_SB[[#This Row],[Proposed: Annual FTE salary $]]*(Sch_I_SB[[#This Row],[Proposed: Number of months]]/12),0)</f>
        <v>0</v>
      </c>
      <c r="P104" s="745"/>
      <c r="Q104" s="746">
        <f>Sch_I_SB[[#This Row],[Proposed: Benefits Rate %]]*Sch_I_SB[[#This Row],[Proposed: Total salary expense $]]</f>
        <v>0</v>
      </c>
      <c r="R104" s="747">
        <f>Sch_I_SB[[#This Row],[Proposed: Total salary expense $]]+Sch_I_SB[[#This Row],[Proposed: Benefits $]]</f>
        <v>0</v>
      </c>
      <c r="S104" s="742"/>
      <c r="T104" s="743"/>
      <c r="U104" s="743"/>
      <c r="V104" s="743"/>
      <c r="W104" s="744">
        <f>IFERROR((Sch_I_SB[[#This Row],[Prior Approved: Direct FTE]]+Sch_I_SB[[#This Row],[Prior Approved: Admin FTE]])*Sch_I_SB[[#This Row],[Prior Approved: Annual FTE salary $]]*(Sch_I_SB[[#This Row],[Prior Approved: Number of months]]/12),0)</f>
        <v>0</v>
      </c>
      <c r="X104" s="745"/>
      <c r="Y104" s="753">
        <f>Sch_I_SB[[#This Row],[Prior Approved: Total salary expense $]]*Sch_I_SB[[#This Row],[Prior Approved: Benefits Rate %]]</f>
        <v>0</v>
      </c>
      <c r="Z104" s="747">
        <f>+Sch_I_SB[[#This Row],[Prior Approved: Total salary expense $]]+Sch_I_SB[[#This Row],[Prior Approved: Benefits $]]</f>
        <v>0</v>
      </c>
      <c r="AA104" s="748">
        <f>IFERROR(Sch_I_SB[[#This Row],[Proposed: Direct FTE]]-Sch_I_SB[[#This Row],[Prior Approved: Direct FTE]],0)</f>
        <v>0</v>
      </c>
      <c r="AB104" s="744">
        <f>IFERROR(Sch_I_SB[[#This Row],[Proposed: Admin FTE]]-Sch_I_SB[[#This Row],[Prior Approved: Admin FTE]],0)</f>
        <v>0</v>
      </c>
      <c r="AC104" s="747">
        <f>IFERROR(Sch_I_SB[[#This Row],[Proposed: Total S&amp;B $]]-Sch_I_SB[[#This Row],[Prior Approved: Total S&amp;B $]],0)</f>
        <v>0</v>
      </c>
      <c r="AE104" s="749">
        <f>+Sch_I_SB[[#This Row],[Proposed: Direct FTE]]*(Sch_I_SB[[#This Row],[Proposed: Number of months]]/12)</f>
        <v>0</v>
      </c>
      <c r="AF104" s="750">
        <f>+Sch_I_SB[[#This Row],[Proposed: Admin FTE]]*(Sch_I_SB[[#This Row],[Proposed: Number of months]]/12)</f>
        <v>0</v>
      </c>
      <c r="AG104" s="749">
        <f>+Sch_I_SB[[#This Row],[Prior Approved: Direct FTE]]*(Sch_I_SB[[#This Row],[Prior Approved: Number of months]]/12)</f>
        <v>0</v>
      </c>
      <c r="AH104" s="751">
        <f>+Sch_I_SB[[#This Row],[Prior Approved: Admin FTE]]*(Sch_I_SB[[#This Row],[Prior Approved: Number of months]]/12)</f>
        <v>0</v>
      </c>
      <c r="AI104" s="752">
        <f t="shared" ref="AI104:AJ167" si="2">+AE104-AG104</f>
        <v>0</v>
      </c>
      <c r="AJ104" s="751">
        <f t="shared" si="2"/>
        <v>0</v>
      </c>
    </row>
    <row r="105" spans="1:36">
      <c r="A105" s="723">
        <v>102</v>
      </c>
      <c r="B105" s="723">
        <f>+'Budget Summ Amt'!$L$6</f>
        <v>0</v>
      </c>
      <c r="C105" s="779">
        <f>+'Budget Summ Amt'!$D$6</f>
        <v>0</v>
      </c>
      <c r="D105" s="741"/>
      <c r="E105" s="725"/>
      <c r="F105" s="725"/>
      <c r="G105" s="726"/>
      <c r="H105" s="727"/>
      <c r="I105" s="728"/>
      <c r="J105" s="813"/>
      <c r="K105" s="742"/>
      <c r="L105" s="743"/>
      <c r="M105" s="743"/>
      <c r="N105" s="743"/>
      <c r="O105" s="744">
        <f>IFERROR((Sch_I_SB[[#This Row],[Proposed: Direct FTE]]+Sch_I_SB[[#This Row],[Proposed: Admin FTE]])*Sch_I_SB[[#This Row],[Proposed: Annual FTE salary $]]*(Sch_I_SB[[#This Row],[Proposed: Number of months]]/12),0)</f>
        <v>0</v>
      </c>
      <c r="P105" s="745"/>
      <c r="Q105" s="746">
        <f>Sch_I_SB[[#This Row],[Proposed: Benefits Rate %]]*Sch_I_SB[[#This Row],[Proposed: Total salary expense $]]</f>
        <v>0</v>
      </c>
      <c r="R105" s="747">
        <f>Sch_I_SB[[#This Row],[Proposed: Total salary expense $]]+Sch_I_SB[[#This Row],[Proposed: Benefits $]]</f>
        <v>0</v>
      </c>
      <c r="S105" s="742"/>
      <c r="T105" s="743"/>
      <c r="U105" s="743"/>
      <c r="V105" s="743"/>
      <c r="W105" s="744">
        <f>IFERROR((Sch_I_SB[[#This Row],[Prior Approved: Direct FTE]]+Sch_I_SB[[#This Row],[Prior Approved: Admin FTE]])*Sch_I_SB[[#This Row],[Prior Approved: Annual FTE salary $]]*(Sch_I_SB[[#This Row],[Prior Approved: Number of months]]/12),0)</f>
        <v>0</v>
      </c>
      <c r="X105" s="745"/>
      <c r="Y105" s="753">
        <f>Sch_I_SB[[#This Row],[Prior Approved: Total salary expense $]]*Sch_I_SB[[#This Row],[Prior Approved: Benefits Rate %]]</f>
        <v>0</v>
      </c>
      <c r="Z105" s="747">
        <f>+Sch_I_SB[[#This Row],[Prior Approved: Total salary expense $]]+Sch_I_SB[[#This Row],[Prior Approved: Benefits $]]</f>
        <v>0</v>
      </c>
      <c r="AA105" s="748">
        <f>IFERROR(Sch_I_SB[[#This Row],[Proposed: Direct FTE]]-Sch_I_SB[[#This Row],[Prior Approved: Direct FTE]],0)</f>
        <v>0</v>
      </c>
      <c r="AB105" s="744">
        <f>IFERROR(Sch_I_SB[[#This Row],[Proposed: Admin FTE]]-Sch_I_SB[[#This Row],[Prior Approved: Admin FTE]],0)</f>
        <v>0</v>
      </c>
      <c r="AC105" s="747">
        <f>IFERROR(Sch_I_SB[[#This Row],[Proposed: Total S&amp;B $]]-Sch_I_SB[[#This Row],[Prior Approved: Total S&amp;B $]],0)</f>
        <v>0</v>
      </c>
      <c r="AE105" s="749">
        <f>+Sch_I_SB[[#This Row],[Proposed: Direct FTE]]*(Sch_I_SB[[#This Row],[Proposed: Number of months]]/12)</f>
        <v>0</v>
      </c>
      <c r="AF105" s="750">
        <f>+Sch_I_SB[[#This Row],[Proposed: Admin FTE]]*(Sch_I_SB[[#This Row],[Proposed: Number of months]]/12)</f>
        <v>0</v>
      </c>
      <c r="AG105" s="749">
        <f>+Sch_I_SB[[#This Row],[Prior Approved: Direct FTE]]*(Sch_I_SB[[#This Row],[Prior Approved: Number of months]]/12)</f>
        <v>0</v>
      </c>
      <c r="AH105" s="751">
        <f>+Sch_I_SB[[#This Row],[Prior Approved: Admin FTE]]*(Sch_I_SB[[#This Row],[Prior Approved: Number of months]]/12)</f>
        <v>0</v>
      </c>
      <c r="AI105" s="752">
        <f t="shared" si="2"/>
        <v>0</v>
      </c>
      <c r="AJ105" s="751">
        <f t="shared" si="2"/>
        <v>0</v>
      </c>
    </row>
    <row r="106" spans="1:36">
      <c r="A106" s="723">
        <v>103</v>
      </c>
      <c r="B106" s="723">
        <f>+'Budget Summ Amt'!$L$6</f>
        <v>0</v>
      </c>
      <c r="C106" s="779">
        <f>+'Budget Summ Amt'!$D$6</f>
        <v>0</v>
      </c>
      <c r="D106" s="741"/>
      <c r="E106" s="725"/>
      <c r="F106" s="725"/>
      <c r="G106" s="726"/>
      <c r="H106" s="727"/>
      <c r="I106" s="728"/>
      <c r="J106" s="813"/>
      <c r="K106" s="742"/>
      <c r="L106" s="743"/>
      <c r="M106" s="743"/>
      <c r="N106" s="743"/>
      <c r="O106" s="744">
        <f>IFERROR((Sch_I_SB[[#This Row],[Proposed: Direct FTE]]+Sch_I_SB[[#This Row],[Proposed: Admin FTE]])*Sch_I_SB[[#This Row],[Proposed: Annual FTE salary $]]*(Sch_I_SB[[#This Row],[Proposed: Number of months]]/12),0)</f>
        <v>0</v>
      </c>
      <c r="P106" s="745"/>
      <c r="Q106" s="746">
        <f>Sch_I_SB[[#This Row],[Proposed: Benefits Rate %]]*Sch_I_SB[[#This Row],[Proposed: Total salary expense $]]</f>
        <v>0</v>
      </c>
      <c r="R106" s="747">
        <f>Sch_I_SB[[#This Row],[Proposed: Total salary expense $]]+Sch_I_SB[[#This Row],[Proposed: Benefits $]]</f>
        <v>0</v>
      </c>
      <c r="S106" s="742"/>
      <c r="T106" s="743"/>
      <c r="U106" s="743"/>
      <c r="V106" s="743"/>
      <c r="W106" s="744">
        <f>IFERROR((Sch_I_SB[[#This Row],[Prior Approved: Direct FTE]]+Sch_I_SB[[#This Row],[Prior Approved: Admin FTE]])*Sch_I_SB[[#This Row],[Prior Approved: Annual FTE salary $]]*(Sch_I_SB[[#This Row],[Prior Approved: Number of months]]/12),0)</f>
        <v>0</v>
      </c>
      <c r="X106" s="745"/>
      <c r="Y106" s="753">
        <f>Sch_I_SB[[#This Row],[Prior Approved: Total salary expense $]]*Sch_I_SB[[#This Row],[Prior Approved: Benefits Rate %]]</f>
        <v>0</v>
      </c>
      <c r="Z106" s="747">
        <f>+Sch_I_SB[[#This Row],[Prior Approved: Total salary expense $]]+Sch_I_SB[[#This Row],[Prior Approved: Benefits $]]</f>
        <v>0</v>
      </c>
      <c r="AA106" s="748">
        <f>IFERROR(Sch_I_SB[[#This Row],[Proposed: Direct FTE]]-Sch_I_SB[[#This Row],[Prior Approved: Direct FTE]],0)</f>
        <v>0</v>
      </c>
      <c r="AB106" s="744">
        <f>IFERROR(Sch_I_SB[[#This Row],[Proposed: Admin FTE]]-Sch_I_SB[[#This Row],[Prior Approved: Admin FTE]],0)</f>
        <v>0</v>
      </c>
      <c r="AC106" s="747">
        <f>IFERROR(Sch_I_SB[[#This Row],[Proposed: Total S&amp;B $]]-Sch_I_SB[[#This Row],[Prior Approved: Total S&amp;B $]],0)</f>
        <v>0</v>
      </c>
      <c r="AE106" s="749">
        <f>+Sch_I_SB[[#This Row],[Proposed: Direct FTE]]*(Sch_I_SB[[#This Row],[Proposed: Number of months]]/12)</f>
        <v>0</v>
      </c>
      <c r="AF106" s="750">
        <f>+Sch_I_SB[[#This Row],[Proposed: Admin FTE]]*(Sch_I_SB[[#This Row],[Proposed: Number of months]]/12)</f>
        <v>0</v>
      </c>
      <c r="AG106" s="749">
        <f>+Sch_I_SB[[#This Row],[Prior Approved: Direct FTE]]*(Sch_I_SB[[#This Row],[Prior Approved: Number of months]]/12)</f>
        <v>0</v>
      </c>
      <c r="AH106" s="751">
        <f>+Sch_I_SB[[#This Row],[Prior Approved: Admin FTE]]*(Sch_I_SB[[#This Row],[Prior Approved: Number of months]]/12)</f>
        <v>0</v>
      </c>
      <c r="AI106" s="752">
        <f t="shared" si="2"/>
        <v>0</v>
      </c>
      <c r="AJ106" s="751">
        <f t="shared" si="2"/>
        <v>0</v>
      </c>
    </row>
    <row r="107" spans="1:36">
      <c r="A107" s="723">
        <v>104</v>
      </c>
      <c r="B107" s="723">
        <f>+'Budget Summ Amt'!$L$6</f>
        <v>0</v>
      </c>
      <c r="C107" s="779">
        <f>+'Budget Summ Amt'!$D$6</f>
        <v>0</v>
      </c>
      <c r="D107" s="741"/>
      <c r="E107" s="725"/>
      <c r="F107" s="725"/>
      <c r="G107" s="726"/>
      <c r="H107" s="727"/>
      <c r="I107" s="728"/>
      <c r="J107" s="813"/>
      <c r="K107" s="742"/>
      <c r="L107" s="743"/>
      <c r="M107" s="743"/>
      <c r="N107" s="743"/>
      <c r="O107" s="744">
        <f>IFERROR((Sch_I_SB[[#This Row],[Proposed: Direct FTE]]+Sch_I_SB[[#This Row],[Proposed: Admin FTE]])*Sch_I_SB[[#This Row],[Proposed: Annual FTE salary $]]*(Sch_I_SB[[#This Row],[Proposed: Number of months]]/12),0)</f>
        <v>0</v>
      </c>
      <c r="P107" s="745"/>
      <c r="Q107" s="746">
        <f>Sch_I_SB[[#This Row],[Proposed: Benefits Rate %]]*Sch_I_SB[[#This Row],[Proposed: Total salary expense $]]</f>
        <v>0</v>
      </c>
      <c r="R107" s="747">
        <f>Sch_I_SB[[#This Row],[Proposed: Total salary expense $]]+Sch_I_SB[[#This Row],[Proposed: Benefits $]]</f>
        <v>0</v>
      </c>
      <c r="S107" s="742"/>
      <c r="T107" s="743"/>
      <c r="U107" s="743"/>
      <c r="V107" s="743"/>
      <c r="W107" s="744">
        <f>IFERROR((Sch_I_SB[[#This Row],[Prior Approved: Direct FTE]]+Sch_I_SB[[#This Row],[Prior Approved: Admin FTE]])*Sch_I_SB[[#This Row],[Prior Approved: Annual FTE salary $]]*(Sch_I_SB[[#This Row],[Prior Approved: Number of months]]/12),0)</f>
        <v>0</v>
      </c>
      <c r="X107" s="745"/>
      <c r="Y107" s="753">
        <f>Sch_I_SB[[#This Row],[Prior Approved: Total salary expense $]]*Sch_I_SB[[#This Row],[Prior Approved: Benefits Rate %]]</f>
        <v>0</v>
      </c>
      <c r="Z107" s="747">
        <f>+Sch_I_SB[[#This Row],[Prior Approved: Total salary expense $]]+Sch_I_SB[[#This Row],[Prior Approved: Benefits $]]</f>
        <v>0</v>
      </c>
      <c r="AA107" s="748">
        <f>IFERROR(Sch_I_SB[[#This Row],[Proposed: Direct FTE]]-Sch_I_SB[[#This Row],[Prior Approved: Direct FTE]],0)</f>
        <v>0</v>
      </c>
      <c r="AB107" s="744">
        <f>IFERROR(Sch_I_SB[[#This Row],[Proposed: Admin FTE]]-Sch_I_SB[[#This Row],[Prior Approved: Admin FTE]],0)</f>
        <v>0</v>
      </c>
      <c r="AC107" s="747">
        <f>IFERROR(Sch_I_SB[[#This Row],[Proposed: Total S&amp;B $]]-Sch_I_SB[[#This Row],[Prior Approved: Total S&amp;B $]],0)</f>
        <v>0</v>
      </c>
      <c r="AE107" s="749">
        <f>+Sch_I_SB[[#This Row],[Proposed: Direct FTE]]*(Sch_I_SB[[#This Row],[Proposed: Number of months]]/12)</f>
        <v>0</v>
      </c>
      <c r="AF107" s="750">
        <f>+Sch_I_SB[[#This Row],[Proposed: Admin FTE]]*(Sch_I_SB[[#This Row],[Proposed: Number of months]]/12)</f>
        <v>0</v>
      </c>
      <c r="AG107" s="749">
        <f>+Sch_I_SB[[#This Row],[Prior Approved: Direct FTE]]*(Sch_I_SB[[#This Row],[Prior Approved: Number of months]]/12)</f>
        <v>0</v>
      </c>
      <c r="AH107" s="751">
        <f>+Sch_I_SB[[#This Row],[Prior Approved: Admin FTE]]*(Sch_I_SB[[#This Row],[Prior Approved: Number of months]]/12)</f>
        <v>0</v>
      </c>
      <c r="AI107" s="752">
        <f t="shared" si="2"/>
        <v>0</v>
      </c>
      <c r="AJ107" s="751">
        <f t="shared" si="2"/>
        <v>0</v>
      </c>
    </row>
    <row r="108" spans="1:36">
      <c r="A108" s="723">
        <v>105</v>
      </c>
      <c r="B108" s="723">
        <f>+'Budget Summ Amt'!$L$6</f>
        <v>0</v>
      </c>
      <c r="C108" s="779">
        <f>+'Budget Summ Amt'!$D$6</f>
        <v>0</v>
      </c>
      <c r="D108" s="741"/>
      <c r="E108" s="725"/>
      <c r="F108" s="725"/>
      <c r="G108" s="726"/>
      <c r="H108" s="727"/>
      <c r="I108" s="728"/>
      <c r="J108" s="813"/>
      <c r="K108" s="742"/>
      <c r="L108" s="743"/>
      <c r="M108" s="743"/>
      <c r="N108" s="743"/>
      <c r="O108" s="744">
        <f>IFERROR((Sch_I_SB[[#This Row],[Proposed: Direct FTE]]+Sch_I_SB[[#This Row],[Proposed: Admin FTE]])*Sch_I_SB[[#This Row],[Proposed: Annual FTE salary $]]*(Sch_I_SB[[#This Row],[Proposed: Number of months]]/12),0)</f>
        <v>0</v>
      </c>
      <c r="P108" s="745"/>
      <c r="Q108" s="746">
        <f>Sch_I_SB[[#This Row],[Proposed: Benefits Rate %]]*Sch_I_SB[[#This Row],[Proposed: Total salary expense $]]</f>
        <v>0</v>
      </c>
      <c r="R108" s="747">
        <f>Sch_I_SB[[#This Row],[Proposed: Total salary expense $]]+Sch_I_SB[[#This Row],[Proposed: Benefits $]]</f>
        <v>0</v>
      </c>
      <c r="S108" s="742"/>
      <c r="T108" s="743"/>
      <c r="U108" s="743"/>
      <c r="V108" s="743"/>
      <c r="W108" s="744">
        <f>IFERROR((Sch_I_SB[[#This Row],[Prior Approved: Direct FTE]]+Sch_I_SB[[#This Row],[Prior Approved: Admin FTE]])*Sch_I_SB[[#This Row],[Prior Approved: Annual FTE salary $]]*(Sch_I_SB[[#This Row],[Prior Approved: Number of months]]/12),0)</f>
        <v>0</v>
      </c>
      <c r="X108" s="745"/>
      <c r="Y108" s="753">
        <f>Sch_I_SB[[#This Row],[Prior Approved: Total salary expense $]]*Sch_I_SB[[#This Row],[Prior Approved: Benefits Rate %]]</f>
        <v>0</v>
      </c>
      <c r="Z108" s="747">
        <f>+Sch_I_SB[[#This Row],[Prior Approved: Total salary expense $]]+Sch_I_SB[[#This Row],[Prior Approved: Benefits $]]</f>
        <v>0</v>
      </c>
      <c r="AA108" s="748">
        <f>IFERROR(Sch_I_SB[[#This Row],[Proposed: Direct FTE]]-Sch_I_SB[[#This Row],[Prior Approved: Direct FTE]],0)</f>
        <v>0</v>
      </c>
      <c r="AB108" s="744">
        <f>IFERROR(Sch_I_SB[[#This Row],[Proposed: Admin FTE]]-Sch_I_SB[[#This Row],[Prior Approved: Admin FTE]],0)</f>
        <v>0</v>
      </c>
      <c r="AC108" s="747">
        <f>IFERROR(Sch_I_SB[[#This Row],[Proposed: Total S&amp;B $]]-Sch_I_SB[[#This Row],[Prior Approved: Total S&amp;B $]],0)</f>
        <v>0</v>
      </c>
      <c r="AE108" s="749">
        <f>+Sch_I_SB[[#This Row],[Proposed: Direct FTE]]*(Sch_I_SB[[#This Row],[Proposed: Number of months]]/12)</f>
        <v>0</v>
      </c>
      <c r="AF108" s="750">
        <f>+Sch_I_SB[[#This Row],[Proposed: Admin FTE]]*(Sch_I_SB[[#This Row],[Proposed: Number of months]]/12)</f>
        <v>0</v>
      </c>
      <c r="AG108" s="749">
        <f>+Sch_I_SB[[#This Row],[Prior Approved: Direct FTE]]*(Sch_I_SB[[#This Row],[Prior Approved: Number of months]]/12)</f>
        <v>0</v>
      </c>
      <c r="AH108" s="751">
        <f>+Sch_I_SB[[#This Row],[Prior Approved: Admin FTE]]*(Sch_I_SB[[#This Row],[Prior Approved: Number of months]]/12)</f>
        <v>0</v>
      </c>
      <c r="AI108" s="752">
        <f t="shared" si="2"/>
        <v>0</v>
      </c>
      <c r="AJ108" s="751">
        <f t="shared" si="2"/>
        <v>0</v>
      </c>
    </row>
    <row r="109" spans="1:36">
      <c r="A109" s="723">
        <v>106</v>
      </c>
      <c r="B109" s="723">
        <f>+'Budget Summ Amt'!$L$6</f>
        <v>0</v>
      </c>
      <c r="C109" s="779">
        <f>+'Budget Summ Amt'!$D$6</f>
        <v>0</v>
      </c>
      <c r="D109" s="741"/>
      <c r="E109" s="725"/>
      <c r="F109" s="725"/>
      <c r="G109" s="726"/>
      <c r="H109" s="727"/>
      <c r="I109" s="728"/>
      <c r="J109" s="813"/>
      <c r="K109" s="742"/>
      <c r="L109" s="743"/>
      <c r="M109" s="743"/>
      <c r="N109" s="743"/>
      <c r="O109" s="744">
        <f>IFERROR((Sch_I_SB[[#This Row],[Proposed: Direct FTE]]+Sch_I_SB[[#This Row],[Proposed: Admin FTE]])*Sch_I_SB[[#This Row],[Proposed: Annual FTE salary $]]*(Sch_I_SB[[#This Row],[Proposed: Number of months]]/12),0)</f>
        <v>0</v>
      </c>
      <c r="P109" s="745"/>
      <c r="Q109" s="746">
        <f>Sch_I_SB[[#This Row],[Proposed: Benefits Rate %]]*Sch_I_SB[[#This Row],[Proposed: Total salary expense $]]</f>
        <v>0</v>
      </c>
      <c r="R109" s="747">
        <f>Sch_I_SB[[#This Row],[Proposed: Total salary expense $]]+Sch_I_SB[[#This Row],[Proposed: Benefits $]]</f>
        <v>0</v>
      </c>
      <c r="S109" s="742"/>
      <c r="T109" s="743"/>
      <c r="U109" s="743"/>
      <c r="V109" s="743"/>
      <c r="W109" s="744">
        <f>IFERROR((Sch_I_SB[[#This Row],[Prior Approved: Direct FTE]]+Sch_I_SB[[#This Row],[Prior Approved: Admin FTE]])*Sch_I_SB[[#This Row],[Prior Approved: Annual FTE salary $]]*(Sch_I_SB[[#This Row],[Prior Approved: Number of months]]/12),0)</f>
        <v>0</v>
      </c>
      <c r="X109" s="745"/>
      <c r="Y109" s="753">
        <f>Sch_I_SB[[#This Row],[Prior Approved: Total salary expense $]]*Sch_I_SB[[#This Row],[Prior Approved: Benefits Rate %]]</f>
        <v>0</v>
      </c>
      <c r="Z109" s="747">
        <f>+Sch_I_SB[[#This Row],[Prior Approved: Total salary expense $]]+Sch_I_SB[[#This Row],[Prior Approved: Benefits $]]</f>
        <v>0</v>
      </c>
      <c r="AA109" s="748">
        <f>IFERROR(Sch_I_SB[[#This Row],[Proposed: Direct FTE]]-Sch_I_SB[[#This Row],[Prior Approved: Direct FTE]],0)</f>
        <v>0</v>
      </c>
      <c r="AB109" s="744">
        <f>IFERROR(Sch_I_SB[[#This Row],[Proposed: Admin FTE]]-Sch_I_SB[[#This Row],[Prior Approved: Admin FTE]],0)</f>
        <v>0</v>
      </c>
      <c r="AC109" s="747">
        <f>IFERROR(Sch_I_SB[[#This Row],[Proposed: Total S&amp;B $]]-Sch_I_SB[[#This Row],[Prior Approved: Total S&amp;B $]],0)</f>
        <v>0</v>
      </c>
      <c r="AE109" s="749">
        <f>+Sch_I_SB[[#This Row],[Proposed: Direct FTE]]*(Sch_I_SB[[#This Row],[Proposed: Number of months]]/12)</f>
        <v>0</v>
      </c>
      <c r="AF109" s="750">
        <f>+Sch_I_SB[[#This Row],[Proposed: Admin FTE]]*(Sch_I_SB[[#This Row],[Proposed: Number of months]]/12)</f>
        <v>0</v>
      </c>
      <c r="AG109" s="749">
        <f>+Sch_I_SB[[#This Row],[Prior Approved: Direct FTE]]*(Sch_I_SB[[#This Row],[Prior Approved: Number of months]]/12)</f>
        <v>0</v>
      </c>
      <c r="AH109" s="751">
        <f>+Sch_I_SB[[#This Row],[Prior Approved: Admin FTE]]*(Sch_I_SB[[#This Row],[Prior Approved: Number of months]]/12)</f>
        <v>0</v>
      </c>
      <c r="AI109" s="752">
        <f t="shared" si="2"/>
        <v>0</v>
      </c>
      <c r="AJ109" s="751">
        <f t="shared" si="2"/>
        <v>0</v>
      </c>
    </row>
    <row r="110" spans="1:36">
      <c r="A110" s="723">
        <v>107</v>
      </c>
      <c r="B110" s="723">
        <f>+'Budget Summ Amt'!$L$6</f>
        <v>0</v>
      </c>
      <c r="C110" s="779">
        <f>+'Budget Summ Amt'!$D$6</f>
        <v>0</v>
      </c>
      <c r="D110" s="741"/>
      <c r="E110" s="725"/>
      <c r="F110" s="725"/>
      <c r="G110" s="726"/>
      <c r="H110" s="727"/>
      <c r="I110" s="728"/>
      <c r="J110" s="813"/>
      <c r="K110" s="742"/>
      <c r="L110" s="743"/>
      <c r="M110" s="743"/>
      <c r="N110" s="743"/>
      <c r="O110" s="744">
        <f>IFERROR((Sch_I_SB[[#This Row],[Proposed: Direct FTE]]+Sch_I_SB[[#This Row],[Proposed: Admin FTE]])*Sch_I_SB[[#This Row],[Proposed: Annual FTE salary $]]*(Sch_I_SB[[#This Row],[Proposed: Number of months]]/12),0)</f>
        <v>0</v>
      </c>
      <c r="P110" s="745"/>
      <c r="Q110" s="746">
        <f>Sch_I_SB[[#This Row],[Proposed: Benefits Rate %]]*Sch_I_SB[[#This Row],[Proposed: Total salary expense $]]</f>
        <v>0</v>
      </c>
      <c r="R110" s="747">
        <f>Sch_I_SB[[#This Row],[Proposed: Total salary expense $]]+Sch_I_SB[[#This Row],[Proposed: Benefits $]]</f>
        <v>0</v>
      </c>
      <c r="S110" s="742"/>
      <c r="T110" s="743"/>
      <c r="U110" s="743"/>
      <c r="V110" s="743"/>
      <c r="W110" s="744">
        <f>IFERROR((Sch_I_SB[[#This Row],[Prior Approved: Direct FTE]]+Sch_I_SB[[#This Row],[Prior Approved: Admin FTE]])*Sch_I_SB[[#This Row],[Prior Approved: Annual FTE salary $]]*(Sch_I_SB[[#This Row],[Prior Approved: Number of months]]/12),0)</f>
        <v>0</v>
      </c>
      <c r="X110" s="745"/>
      <c r="Y110" s="753">
        <f>Sch_I_SB[[#This Row],[Prior Approved: Total salary expense $]]*Sch_I_SB[[#This Row],[Prior Approved: Benefits Rate %]]</f>
        <v>0</v>
      </c>
      <c r="Z110" s="747">
        <f>+Sch_I_SB[[#This Row],[Prior Approved: Total salary expense $]]+Sch_I_SB[[#This Row],[Prior Approved: Benefits $]]</f>
        <v>0</v>
      </c>
      <c r="AA110" s="748">
        <f>IFERROR(Sch_I_SB[[#This Row],[Proposed: Direct FTE]]-Sch_I_SB[[#This Row],[Prior Approved: Direct FTE]],0)</f>
        <v>0</v>
      </c>
      <c r="AB110" s="744">
        <f>IFERROR(Sch_I_SB[[#This Row],[Proposed: Admin FTE]]-Sch_I_SB[[#This Row],[Prior Approved: Admin FTE]],0)</f>
        <v>0</v>
      </c>
      <c r="AC110" s="747">
        <f>IFERROR(Sch_I_SB[[#This Row],[Proposed: Total S&amp;B $]]-Sch_I_SB[[#This Row],[Prior Approved: Total S&amp;B $]],0)</f>
        <v>0</v>
      </c>
      <c r="AE110" s="749">
        <f>+Sch_I_SB[[#This Row],[Proposed: Direct FTE]]*(Sch_I_SB[[#This Row],[Proposed: Number of months]]/12)</f>
        <v>0</v>
      </c>
      <c r="AF110" s="750">
        <f>+Sch_I_SB[[#This Row],[Proposed: Admin FTE]]*(Sch_I_SB[[#This Row],[Proposed: Number of months]]/12)</f>
        <v>0</v>
      </c>
      <c r="AG110" s="749">
        <f>+Sch_I_SB[[#This Row],[Prior Approved: Direct FTE]]*(Sch_I_SB[[#This Row],[Prior Approved: Number of months]]/12)</f>
        <v>0</v>
      </c>
      <c r="AH110" s="751">
        <f>+Sch_I_SB[[#This Row],[Prior Approved: Admin FTE]]*(Sch_I_SB[[#This Row],[Prior Approved: Number of months]]/12)</f>
        <v>0</v>
      </c>
      <c r="AI110" s="752">
        <f t="shared" si="2"/>
        <v>0</v>
      </c>
      <c r="AJ110" s="751">
        <f t="shared" si="2"/>
        <v>0</v>
      </c>
    </row>
    <row r="111" spans="1:36">
      <c r="A111" s="723">
        <v>108</v>
      </c>
      <c r="B111" s="723">
        <f>+'Budget Summ Amt'!$L$6</f>
        <v>0</v>
      </c>
      <c r="C111" s="779">
        <f>+'Budget Summ Amt'!$D$6</f>
        <v>0</v>
      </c>
      <c r="D111" s="741"/>
      <c r="E111" s="725"/>
      <c r="F111" s="725"/>
      <c r="G111" s="726"/>
      <c r="H111" s="727"/>
      <c r="I111" s="728"/>
      <c r="J111" s="813"/>
      <c r="K111" s="742"/>
      <c r="L111" s="743"/>
      <c r="M111" s="743"/>
      <c r="N111" s="743"/>
      <c r="O111" s="744">
        <f>IFERROR((Sch_I_SB[[#This Row],[Proposed: Direct FTE]]+Sch_I_SB[[#This Row],[Proposed: Admin FTE]])*Sch_I_SB[[#This Row],[Proposed: Annual FTE salary $]]*(Sch_I_SB[[#This Row],[Proposed: Number of months]]/12),0)</f>
        <v>0</v>
      </c>
      <c r="P111" s="745"/>
      <c r="Q111" s="746">
        <f>Sch_I_SB[[#This Row],[Proposed: Benefits Rate %]]*Sch_I_SB[[#This Row],[Proposed: Total salary expense $]]</f>
        <v>0</v>
      </c>
      <c r="R111" s="747">
        <f>Sch_I_SB[[#This Row],[Proposed: Total salary expense $]]+Sch_I_SB[[#This Row],[Proposed: Benefits $]]</f>
        <v>0</v>
      </c>
      <c r="S111" s="742"/>
      <c r="T111" s="743"/>
      <c r="U111" s="743"/>
      <c r="V111" s="743"/>
      <c r="W111" s="744">
        <f>IFERROR((Sch_I_SB[[#This Row],[Prior Approved: Direct FTE]]+Sch_I_SB[[#This Row],[Prior Approved: Admin FTE]])*Sch_I_SB[[#This Row],[Prior Approved: Annual FTE salary $]]*(Sch_I_SB[[#This Row],[Prior Approved: Number of months]]/12),0)</f>
        <v>0</v>
      </c>
      <c r="X111" s="745"/>
      <c r="Y111" s="753">
        <f>Sch_I_SB[[#This Row],[Prior Approved: Total salary expense $]]*Sch_I_SB[[#This Row],[Prior Approved: Benefits Rate %]]</f>
        <v>0</v>
      </c>
      <c r="Z111" s="747">
        <f>+Sch_I_SB[[#This Row],[Prior Approved: Total salary expense $]]+Sch_I_SB[[#This Row],[Prior Approved: Benefits $]]</f>
        <v>0</v>
      </c>
      <c r="AA111" s="748">
        <f>IFERROR(Sch_I_SB[[#This Row],[Proposed: Direct FTE]]-Sch_I_SB[[#This Row],[Prior Approved: Direct FTE]],0)</f>
        <v>0</v>
      </c>
      <c r="AB111" s="744">
        <f>IFERROR(Sch_I_SB[[#This Row],[Proposed: Admin FTE]]-Sch_I_SB[[#This Row],[Prior Approved: Admin FTE]],0)</f>
        <v>0</v>
      </c>
      <c r="AC111" s="747">
        <f>IFERROR(Sch_I_SB[[#This Row],[Proposed: Total S&amp;B $]]-Sch_I_SB[[#This Row],[Prior Approved: Total S&amp;B $]],0)</f>
        <v>0</v>
      </c>
      <c r="AE111" s="749">
        <f>+Sch_I_SB[[#This Row],[Proposed: Direct FTE]]*(Sch_I_SB[[#This Row],[Proposed: Number of months]]/12)</f>
        <v>0</v>
      </c>
      <c r="AF111" s="750">
        <f>+Sch_I_SB[[#This Row],[Proposed: Admin FTE]]*(Sch_I_SB[[#This Row],[Proposed: Number of months]]/12)</f>
        <v>0</v>
      </c>
      <c r="AG111" s="749">
        <f>+Sch_I_SB[[#This Row],[Prior Approved: Direct FTE]]*(Sch_I_SB[[#This Row],[Prior Approved: Number of months]]/12)</f>
        <v>0</v>
      </c>
      <c r="AH111" s="751">
        <f>+Sch_I_SB[[#This Row],[Prior Approved: Admin FTE]]*(Sch_I_SB[[#This Row],[Prior Approved: Number of months]]/12)</f>
        <v>0</v>
      </c>
      <c r="AI111" s="752">
        <f t="shared" si="2"/>
        <v>0</v>
      </c>
      <c r="AJ111" s="751">
        <f t="shared" si="2"/>
        <v>0</v>
      </c>
    </row>
    <row r="112" spans="1:36">
      <c r="A112" s="723">
        <v>109</v>
      </c>
      <c r="B112" s="723">
        <f>+'Budget Summ Amt'!$L$6</f>
        <v>0</v>
      </c>
      <c r="C112" s="779">
        <f>+'Budget Summ Amt'!$D$6</f>
        <v>0</v>
      </c>
      <c r="D112" s="741"/>
      <c r="E112" s="725"/>
      <c r="F112" s="725"/>
      <c r="G112" s="726"/>
      <c r="H112" s="727"/>
      <c r="I112" s="728"/>
      <c r="J112" s="813"/>
      <c r="K112" s="742"/>
      <c r="L112" s="743"/>
      <c r="M112" s="743"/>
      <c r="N112" s="743"/>
      <c r="O112" s="744">
        <f>IFERROR((Sch_I_SB[[#This Row],[Proposed: Direct FTE]]+Sch_I_SB[[#This Row],[Proposed: Admin FTE]])*Sch_I_SB[[#This Row],[Proposed: Annual FTE salary $]]*(Sch_I_SB[[#This Row],[Proposed: Number of months]]/12),0)</f>
        <v>0</v>
      </c>
      <c r="P112" s="745"/>
      <c r="Q112" s="746">
        <f>Sch_I_SB[[#This Row],[Proposed: Benefits Rate %]]*Sch_I_SB[[#This Row],[Proposed: Total salary expense $]]</f>
        <v>0</v>
      </c>
      <c r="R112" s="747">
        <f>Sch_I_SB[[#This Row],[Proposed: Total salary expense $]]+Sch_I_SB[[#This Row],[Proposed: Benefits $]]</f>
        <v>0</v>
      </c>
      <c r="S112" s="742"/>
      <c r="T112" s="743"/>
      <c r="U112" s="743"/>
      <c r="V112" s="743"/>
      <c r="W112" s="744">
        <f>IFERROR((Sch_I_SB[[#This Row],[Prior Approved: Direct FTE]]+Sch_I_SB[[#This Row],[Prior Approved: Admin FTE]])*Sch_I_SB[[#This Row],[Prior Approved: Annual FTE salary $]]*(Sch_I_SB[[#This Row],[Prior Approved: Number of months]]/12),0)</f>
        <v>0</v>
      </c>
      <c r="X112" s="745"/>
      <c r="Y112" s="753">
        <f>Sch_I_SB[[#This Row],[Prior Approved: Total salary expense $]]*Sch_I_SB[[#This Row],[Prior Approved: Benefits Rate %]]</f>
        <v>0</v>
      </c>
      <c r="Z112" s="747">
        <f>+Sch_I_SB[[#This Row],[Prior Approved: Total salary expense $]]+Sch_I_SB[[#This Row],[Prior Approved: Benefits $]]</f>
        <v>0</v>
      </c>
      <c r="AA112" s="748">
        <f>IFERROR(Sch_I_SB[[#This Row],[Proposed: Direct FTE]]-Sch_I_SB[[#This Row],[Prior Approved: Direct FTE]],0)</f>
        <v>0</v>
      </c>
      <c r="AB112" s="744">
        <f>IFERROR(Sch_I_SB[[#This Row],[Proposed: Admin FTE]]-Sch_I_SB[[#This Row],[Prior Approved: Admin FTE]],0)</f>
        <v>0</v>
      </c>
      <c r="AC112" s="747">
        <f>IFERROR(Sch_I_SB[[#This Row],[Proposed: Total S&amp;B $]]-Sch_I_SB[[#This Row],[Prior Approved: Total S&amp;B $]],0)</f>
        <v>0</v>
      </c>
      <c r="AE112" s="749">
        <f>+Sch_I_SB[[#This Row],[Proposed: Direct FTE]]*(Sch_I_SB[[#This Row],[Proposed: Number of months]]/12)</f>
        <v>0</v>
      </c>
      <c r="AF112" s="750">
        <f>+Sch_I_SB[[#This Row],[Proposed: Admin FTE]]*(Sch_I_SB[[#This Row],[Proposed: Number of months]]/12)</f>
        <v>0</v>
      </c>
      <c r="AG112" s="749">
        <f>+Sch_I_SB[[#This Row],[Prior Approved: Direct FTE]]*(Sch_I_SB[[#This Row],[Prior Approved: Number of months]]/12)</f>
        <v>0</v>
      </c>
      <c r="AH112" s="751">
        <f>+Sch_I_SB[[#This Row],[Prior Approved: Admin FTE]]*(Sch_I_SB[[#This Row],[Prior Approved: Number of months]]/12)</f>
        <v>0</v>
      </c>
      <c r="AI112" s="752">
        <f t="shared" si="2"/>
        <v>0</v>
      </c>
      <c r="AJ112" s="751">
        <f t="shared" si="2"/>
        <v>0</v>
      </c>
    </row>
    <row r="113" spans="1:36">
      <c r="A113" s="723">
        <v>110</v>
      </c>
      <c r="B113" s="723">
        <f>+'Budget Summ Amt'!$L$6</f>
        <v>0</v>
      </c>
      <c r="C113" s="779">
        <f>+'Budget Summ Amt'!$D$6</f>
        <v>0</v>
      </c>
      <c r="D113" s="741"/>
      <c r="E113" s="725"/>
      <c r="F113" s="725"/>
      <c r="G113" s="726"/>
      <c r="H113" s="727"/>
      <c r="I113" s="728"/>
      <c r="J113" s="813"/>
      <c r="K113" s="742"/>
      <c r="L113" s="743"/>
      <c r="M113" s="743"/>
      <c r="N113" s="743"/>
      <c r="O113" s="744">
        <f>IFERROR((Sch_I_SB[[#This Row],[Proposed: Direct FTE]]+Sch_I_SB[[#This Row],[Proposed: Admin FTE]])*Sch_I_SB[[#This Row],[Proposed: Annual FTE salary $]]*(Sch_I_SB[[#This Row],[Proposed: Number of months]]/12),0)</f>
        <v>0</v>
      </c>
      <c r="P113" s="745"/>
      <c r="Q113" s="746">
        <f>Sch_I_SB[[#This Row],[Proposed: Benefits Rate %]]*Sch_I_SB[[#This Row],[Proposed: Total salary expense $]]</f>
        <v>0</v>
      </c>
      <c r="R113" s="747">
        <f>Sch_I_SB[[#This Row],[Proposed: Total salary expense $]]+Sch_I_SB[[#This Row],[Proposed: Benefits $]]</f>
        <v>0</v>
      </c>
      <c r="S113" s="742"/>
      <c r="T113" s="743"/>
      <c r="U113" s="743"/>
      <c r="V113" s="743"/>
      <c r="W113" s="744">
        <f>IFERROR((Sch_I_SB[[#This Row],[Prior Approved: Direct FTE]]+Sch_I_SB[[#This Row],[Prior Approved: Admin FTE]])*Sch_I_SB[[#This Row],[Prior Approved: Annual FTE salary $]]*(Sch_I_SB[[#This Row],[Prior Approved: Number of months]]/12),0)</f>
        <v>0</v>
      </c>
      <c r="X113" s="745"/>
      <c r="Y113" s="753">
        <f>Sch_I_SB[[#This Row],[Prior Approved: Total salary expense $]]*Sch_I_SB[[#This Row],[Prior Approved: Benefits Rate %]]</f>
        <v>0</v>
      </c>
      <c r="Z113" s="747">
        <f>+Sch_I_SB[[#This Row],[Prior Approved: Total salary expense $]]+Sch_I_SB[[#This Row],[Prior Approved: Benefits $]]</f>
        <v>0</v>
      </c>
      <c r="AA113" s="748">
        <f>IFERROR(Sch_I_SB[[#This Row],[Proposed: Direct FTE]]-Sch_I_SB[[#This Row],[Prior Approved: Direct FTE]],0)</f>
        <v>0</v>
      </c>
      <c r="AB113" s="744">
        <f>IFERROR(Sch_I_SB[[#This Row],[Proposed: Admin FTE]]-Sch_I_SB[[#This Row],[Prior Approved: Admin FTE]],0)</f>
        <v>0</v>
      </c>
      <c r="AC113" s="747">
        <f>IFERROR(Sch_I_SB[[#This Row],[Proposed: Total S&amp;B $]]-Sch_I_SB[[#This Row],[Prior Approved: Total S&amp;B $]],0)</f>
        <v>0</v>
      </c>
      <c r="AE113" s="749">
        <f>+Sch_I_SB[[#This Row],[Proposed: Direct FTE]]*(Sch_I_SB[[#This Row],[Proposed: Number of months]]/12)</f>
        <v>0</v>
      </c>
      <c r="AF113" s="750">
        <f>+Sch_I_SB[[#This Row],[Proposed: Admin FTE]]*(Sch_I_SB[[#This Row],[Proposed: Number of months]]/12)</f>
        <v>0</v>
      </c>
      <c r="AG113" s="749">
        <f>+Sch_I_SB[[#This Row],[Prior Approved: Direct FTE]]*(Sch_I_SB[[#This Row],[Prior Approved: Number of months]]/12)</f>
        <v>0</v>
      </c>
      <c r="AH113" s="751">
        <f>+Sch_I_SB[[#This Row],[Prior Approved: Admin FTE]]*(Sch_I_SB[[#This Row],[Prior Approved: Number of months]]/12)</f>
        <v>0</v>
      </c>
      <c r="AI113" s="752">
        <f t="shared" si="2"/>
        <v>0</v>
      </c>
      <c r="AJ113" s="751">
        <f t="shared" si="2"/>
        <v>0</v>
      </c>
    </row>
    <row r="114" spans="1:36">
      <c r="A114" s="723">
        <v>111</v>
      </c>
      <c r="B114" s="723">
        <f>+'Budget Summ Amt'!$L$6</f>
        <v>0</v>
      </c>
      <c r="C114" s="779">
        <f>+'Budget Summ Amt'!$D$6</f>
        <v>0</v>
      </c>
      <c r="D114" s="741"/>
      <c r="E114" s="725"/>
      <c r="F114" s="725"/>
      <c r="G114" s="726"/>
      <c r="H114" s="727"/>
      <c r="I114" s="728"/>
      <c r="J114" s="813"/>
      <c r="K114" s="742"/>
      <c r="L114" s="743"/>
      <c r="M114" s="743"/>
      <c r="N114" s="743"/>
      <c r="O114" s="744">
        <f>IFERROR((Sch_I_SB[[#This Row],[Proposed: Direct FTE]]+Sch_I_SB[[#This Row],[Proposed: Admin FTE]])*Sch_I_SB[[#This Row],[Proposed: Annual FTE salary $]]*(Sch_I_SB[[#This Row],[Proposed: Number of months]]/12),0)</f>
        <v>0</v>
      </c>
      <c r="P114" s="745"/>
      <c r="Q114" s="746">
        <f>Sch_I_SB[[#This Row],[Proposed: Benefits Rate %]]*Sch_I_SB[[#This Row],[Proposed: Total salary expense $]]</f>
        <v>0</v>
      </c>
      <c r="R114" s="747">
        <f>Sch_I_SB[[#This Row],[Proposed: Total salary expense $]]+Sch_I_SB[[#This Row],[Proposed: Benefits $]]</f>
        <v>0</v>
      </c>
      <c r="S114" s="742"/>
      <c r="T114" s="743"/>
      <c r="U114" s="743"/>
      <c r="V114" s="743"/>
      <c r="W114" s="744">
        <f>IFERROR((Sch_I_SB[[#This Row],[Prior Approved: Direct FTE]]+Sch_I_SB[[#This Row],[Prior Approved: Admin FTE]])*Sch_I_SB[[#This Row],[Prior Approved: Annual FTE salary $]]*(Sch_I_SB[[#This Row],[Prior Approved: Number of months]]/12),0)</f>
        <v>0</v>
      </c>
      <c r="X114" s="745"/>
      <c r="Y114" s="753">
        <f>Sch_I_SB[[#This Row],[Prior Approved: Total salary expense $]]*Sch_I_SB[[#This Row],[Prior Approved: Benefits Rate %]]</f>
        <v>0</v>
      </c>
      <c r="Z114" s="747">
        <f>+Sch_I_SB[[#This Row],[Prior Approved: Total salary expense $]]+Sch_I_SB[[#This Row],[Prior Approved: Benefits $]]</f>
        <v>0</v>
      </c>
      <c r="AA114" s="748">
        <f>IFERROR(Sch_I_SB[[#This Row],[Proposed: Direct FTE]]-Sch_I_SB[[#This Row],[Prior Approved: Direct FTE]],0)</f>
        <v>0</v>
      </c>
      <c r="AB114" s="744">
        <f>IFERROR(Sch_I_SB[[#This Row],[Proposed: Admin FTE]]-Sch_I_SB[[#This Row],[Prior Approved: Admin FTE]],0)</f>
        <v>0</v>
      </c>
      <c r="AC114" s="747">
        <f>IFERROR(Sch_I_SB[[#This Row],[Proposed: Total S&amp;B $]]-Sch_I_SB[[#This Row],[Prior Approved: Total S&amp;B $]],0)</f>
        <v>0</v>
      </c>
      <c r="AE114" s="749">
        <f>+Sch_I_SB[[#This Row],[Proposed: Direct FTE]]*(Sch_I_SB[[#This Row],[Proposed: Number of months]]/12)</f>
        <v>0</v>
      </c>
      <c r="AF114" s="750">
        <f>+Sch_I_SB[[#This Row],[Proposed: Admin FTE]]*(Sch_I_SB[[#This Row],[Proposed: Number of months]]/12)</f>
        <v>0</v>
      </c>
      <c r="AG114" s="749">
        <f>+Sch_I_SB[[#This Row],[Prior Approved: Direct FTE]]*(Sch_I_SB[[#This Row],[Prior Approved: Number of months]]/12)</f>
        <v>0</v>
      </c>
      <c r="AH114" s="751">
        <f>+Sch_I_SB[[#This Row],[Prior Approved: Admin FTE]]*(Sch_I_SB[[#This Row],[Prior Approved: Number of months]]/12)</f>
        <v>0</v>
      </c>
      <c r="AI114" s="752">
        <f t="shared" si="2"/>
        <v>0</v>
      </c>
      <c r="AJ114" s="751">
        <f t="shared" si="2"/>
        <v>0</v>
      </c>
    </row>
    <row r="115" spans="1:36">
      <c r="A115" s="723">
        <v>112</v>
      </c>
      <c r="B115" s="723">
        <f>+'Budget Summ Amt'!$L$6</f>
        <v>0</v>
      </c>
      <c r="C115" s="779">
        <f>+'Budget Summ Amt'!$D$6</f>
        <v>0</v>
      </c>
      <c r="D115" s="741"/>
      <c r="E115" s="725"/>
      <c r="F115" s="725"/>
      <c r="G115" s="726"/>
      <c r="H115" s="727"/>
      <c r="I115" s="728"/>
      <c r="J115" s="813"/>
      <c r="K115" s="742"/>
      <c r="L115" s="743"/>
      <c r="M115" s="743"/>
      <c r="N115" s="743"/>
      <c r="O115" s="744">
        <f>IFERROR((Sch_I_SB[[#This Row],[Proposed: Direct FTE]]+Sch_I_SB[[#This Row],[Proposed: Admin FTE]])*Sch_I_SB[[#This Row],[Proposed: Annual FTE salary $]]*(Sch_I_SB[[#This Row],[Proposed: Number of months]]/12),0)</f>
        <v>0</v>
      </c>
      <c r="P115" s="745"/>
      <c r="Q115" s="746">
        <f>Sch_I_SB[[#This Row],[Proposed: Benefits Rate %]]*Sch_I_SB[[#This Row],[Proposed: Total salary expense $]]</f>
        <v>0</v>
      </c>
      <c r="R115" s="747">
        <f>Sch_I_SB[[#This Row],[Proposed: Total salary expense $]]+Sch_I_SB[[#This Row],[Proposed: Benefits $]]</f>
        <v>0</v>
      </c>
      <c r="S115" s="742"/>
      <c r="T115" s="743"/>
      <c r="U115" s="743"/>
      <c r="V115" s="743"/>
      <c r="W115" s="744">
        <f>IFERROR((Sch_I_SB[[#This Row],[Prior Approved: Direct FTE]]+Sch_I_SB[[#This Row],[Prior Approved: Admin FTE]])*Sch_I_SB[[#This Row],[Prior Approved: Annual FTE salary $]]*(Sch_I_SB[[#This Row],[Prior Approved: Number of months]]/12),0)</f>
        <v>0</v>
      </c>
      <c r="X115" s="745"/>
      <c r="Y115" s="753">
        <f>Sch_I_SB[[#This Row],[Prior Approved: Total salary expense $]]*Sch_I_SB[[#This Row],[Prior Approved: Benefits Rate %]]</f>
        <v>0</v>
      </c>
      <c r="Z115" s="747">
        <f>+Sch_I_SB[[#This Row],[Prior Approved: Total salary expense $]]+Sch_I_SB[[#This Row],[Prior Approved: Benefits $]]</f>
        <v>0</v>
      </c>
      <c r="AA115" s="748">
        <f>IFERROR(Sch_I_SB[[#This Row],[Proposed: Direct FTE]]-Sch_I_SB[[#This Row],[Prior Approved: Direct FTE]],0)</f>
        <v>0</v>
      </c>
      <c r="AB115" s="744">
        <f>IFERROR(Sch_I_SB[[#This Row],[Proposed: Admin FTE]]-Sch_I_SB[[#This Row],[Prior Approved: Admin FTE]],0)</f>
        <v>0</v>
      </c>
      <c r="AC115" s="747">
        <f>IFERROR(Sch_I_SB[[#This Row],[Proposed: Total S&amp;B $]]-Sch_I_SB[[#This Row],[Prior Approved: Total S&amp;B $]],0)</f>
        <v>0</v>
      </c>
      <c r="AE115" s="749">
        <f>+Sch_I_SB[[#This Row],[Proposed: Direct FTE]]*(Sch_I_SB[[#This Row],[Proposed: Number of months]]/12)</f>
        <v>0</v>
      </c>
      <c r="AF115" s="750">
        <f>+Sch_I_SB[[#This Row],[Proposed: Admin FTE]]*(Sch_I_SB[[#This Row],[Proposed: Number of months]]/12)</f>
        <v>0</v>
      </c>
      <c r="AG115" s="749">
        <f>+Sch_I_SB[[#This Row],[Prior Approved: Direct FTE]]*(Sch_I_SB[[#This Row],[Prior Approved: Number of months]]/12)</f>
        <v>0</v>
      </c>
      <c r="AH115" s="751">
        <f>+Sch_I_SB[[#This Row],[Prior Approved: Admin FTE]]*(Sch_I_SB[[#This Row],[Prior Approved: Number of months]]/12)</f>
        <v>0</v>
      </c>
      <c r="AI115" s="752">
        <f t="shared" si="2"/>
        <v>0</v>
      </c>
      <c r="AJ115" s="751">
        <f t="shared" si="2"/>
        <v>0</v>
      </c>
    </row>
    <row r="116" spans="1:36">
      <c r="A116" s="723">
        <v>113</v>
      </c>
      <c r="B116" s="723">
        <f>+'Budget Summ Amt'!$L$6</f>
        <v>0</v>
      </c>
      <c r="C116" s="779">
        <f>+'Budget Summ Amt'!$D$6</f>
        <v>0</v>
      </c>
      <c r="D116" s="741"/>
      <c r="E116" s="725"/>
      <c r="F116" s="725"/>
      <c r="G116" s="726"/>
      <c r="H116" s="727"/>
      <c r="I116" s="728"/>
      <c r="J116" s="813"/>
      <c r="K116" s="742"/>
      <c r="L116" s="743"/>
      <c r="M116" s="743"/>
      <c r="N116" s="743"/>
      <c r="O116" s="744">
        <f>IFERROR((Sch_I_SB[[#This Row],[Proposed: Direct FTE]]+Sch_I_SB[[#This Row],[Proposed: Admin FTE]])*Sch_I_SB[[#This Row],[Proposed: Annual FTE salary $]]*(Sch_I_SB[[#This Row],[Proposed: Number of months]]/12),0)</f>
        <v>0</v>
      </c>
      <c r="P116" s="745"/>
      <c r="Q116" s="746">
        <f>Sch_I_SB[[#This Row],[Proposed: Benefits Rate %]]*Sch_I_SB[[#This Row],[Proposed: Total salary expense $]]</f>
        <v>0</v>
      </c>
      <c r="R116" s="747">
        <f>Sch_I_SB[[#This Row],[Proposed: Total salary expense $]]+Sch_I_SB[[#This Row],[Proposed: Benefits $]]</f>
        <v>0</v>
      </c>
      <c r="S116" s="742"/>
      <c r="T116" s="743"/>
      <c r="U116" s="743"/>
      <c r="V116" s="743"/>
      <c r="W116" s="744">
        <f>IFERROR((Sch_I_SB[[#This Row],[Prior Approved: Direct FTE]]+Sch_I_SB[[#This Row],[Prior Approved: Admin FTE]])*Sch_I_SB[[#This Row],[Prior Approved: Annual FTE salary $]]*(Sch_I_SB[[#This Row],[Prior Approved: Number of months]]/12),0)</f>
        <v>0</v>
      </c>
      <c r="X116" s="745"/>
      <c r="Y116" s="753">
        <f>Sch_I_SB[[#This Row],[Prior Approved: Total salary expense $]]*Sch_I_SB[[#This Row],[Prior Approved: Benefits Rate %]]</f>
        <v>0</v>
      </c>
      <c r="Z116" s="747">
        <f>+Sch_I_SB[[#This Row],[Prior Approved: Total salary expense $]]+Sch_I_SB[[#This Row],[Prior Approved: Benefits $]]</f>
        <v>0</v>
      </c>
      <c r="AA116" s="748">
        <f>IFERROR(Sch_I_SB[[#This Row],[Proposed: Direct FTE]]-Sch_I_SB[[#This Row],[Prior Approved: Direct FTE]],0)</f>
        <v>0</v>
      </c>
      <c r="AB116" s="744">
        <f>IFERROR(Sch_I_SB[[#This Row],[Proposed: Admin FTE]]-Sch_I_SB[[#This Row],[Prior Approved: Admin FTE]],0)</f>
        <v>0</v>
      </c>
      <c r="AC116" s="747">
        <f>IFERROR(Sch_I_SB[[#This Row],[Proposed: Total S&amp;B $]]-Sch_I_SB[[#This Row],[Prior Approved: Total S&amp;B $]],0)</f>
        <v>0</v>
      </c>
      <c r="AE116" s="749">
        <f>+Sch_I_SB[[#This Row],[Proposed: Direct FTE]]*(Sch_I_SB[[#This Row],[Proposed: Number of months]]/12)</f>
        <v>0</v>
      </c>
      <c r="AF116" s="750">
        <f>+Sch_I_SB[[#This Row],[Proposed: Admin FTE]]*(Sch_I_SB[[#This Row],[Proposed: Number of months]]/12)</f>
        <v>0</v>
      </c>
      <c r="AG116" s="749">
        <f>+Sch_I_SB[[#This Row],[Prior Approved: Direct FTE]]*(Sch_I_SB[[#This Row],[Prior Approved: Number of months]]/12)</f>
        <v>0</v>
      </c>
      <c r="AH116" s="751">
        <f>+Sch_I_SB[[#This Row],[Prior Approved: Admin FTE]]*(Sch_I_SB[[#This Row],[Prior Approved: Number of months]]/12)</f>
        <v>0</v>
      </c>
      <c r="AI116" s="752">
        <f t="shared" si="2"/>
        <v>0</v>
      </c>
      <c r="AJ116" s="751">
        <f t="shared" si="2"/>
        <v>0</v>
      </c>
    </row>
    <row r="117" spans="1:36">
      <c r="A117" s="723">
        <v>114</v>
      </c>
      <c r="B117" s="723">
        <f>+'Budget Summ Amt'!$L$6</f>
        <v>0</v>
      </c>
      <c r="C117" s="779">
        <f>+'Budget Summ Amt'!$D$6</f>
        <v>0</v>
      </c>
      <c r="D117" s="741"/>
      <c r="E117" s="725"/>
      <c r="F117" s="725"/>
      <c r="G117" s="726"/>
      <c r="H117" s="727"/>
      <c r="I117" s="728"/>
      <c r="J117" s="813"/>
      <c r="K117" s="742"/>
      <c r="L117" s="743"/>
      <c r="M117" s="743"/>
      <c r="N117" s="743"/>
      <c r="O117" s="744">
        <f>IFERROR((Sch_I_SB[[#This Row],[Proposed: Direct FTE]]+Sch_I_SB[[#This Row],[Proposed: Admin FTE]])*Sch_I_SB[[#This Row],[Proposed: Annual FTE salary $]]*(Sch_I_SB[[#This Row],[Proposed: Number of months]]/12),0)</f>
        <v>0</v>
      </c>
      <c r="P117" s="745"/>
      <c r="Q117" s="746">
        <f>Sch_I_SB[[#This Row],[Proposed: Benefits Rate %]]*Sch_I_SB[[#This Row],[Proposed: Total salary expense $]]</f>
        <v>0</v>
      </c>
      <c r="R117" s="747">
        <f>Sch_I_SB[[#This Row],[Proposed: Total salary expense $]]+Sch_I_SB[[#This Row],[Proposed: Benefits $]]</f>
        <v>0</v>
      </c>
      <c r="S117" s="742"/>
      <c r="T117" s="743"/>
      <c r="U117" s="743"/>
      <c r="V117" s="743"/>
      <c r="W117" s="744">
        <f>IFERROR((Sch_I_SB[[#This Row],[Prior Approved: Direct FTE]]+Sch_I_SB[[#This Row],[Prior Approved: Admin FTE]])*Sch_I_SB[[#This Row],[Prior Approved: Annual FTE salary $]]*(Sch_I_SB[[#This Row],[Prior Approved: Number of months]]/12),0)</f>
        <v>0</v>
      </c>
      <c r="X117" s="745"/>
      <c r="Y117" s="753">
        <f>Sch_I_SB[[#This Row],[Prior Approved: Total salary expense $]]*Sch_I_SB[[#This Row],[Prior Approved: Benefits Rate %]]</f>
        <v>0</v>
      </c>
      <c r="Z117" s="747">
        <f>+Sch_I_SB[[#This Row],[Prior Approved: Total salary expense $]]+Sch_I_SB[[#This Row],[Prior Approved: Benefits $]]</f>
        <v>0</v>
      </c>
      <c r="AA117" s="748">
        <f>IFERROR(Sch_I_SB[[#This Row],[Proposed: Direct FTE]]-Sch_I_SB[[#This Row],[Prior Approved: Direct FTE]],0)</f>
        <v>0</v>
      </c>
      <c r="AB117" s="744">
        <f>IFERROR(Sch_I_SB[[#This Row],[Proposed: Admin FTE]]-Sch_I_SB[[#This Row],[Prior Approved: Admin FTE]],0)</f>
        <v>0</v>
      </c>
      <c r="AC117" s="747">
        <f>IFERROR(Sch_I_SB[[#This Row],[Proposed: Total S&amp;B $]]-Sch_I_SB[[#This Row],[Prior Approved: Total S&amp;B $]],0)</f>
        <v>0</v>
      </c>
      <c r="AE117" s="749">
        <f>+Sch_I_SB[[#This Row],[Proposed: Direct FTE]]*(Sch_I_SB[[#This Row],[Proposed: Number of months]]/12)</f>
        <v>0</v>
      </c>
      <c r="AF117" s="750">
        <f>+Sch_I_SB[[#This Row],[Proposed: Admin FTE]]*(Sch_I_SB[[#This Row],[Proposed: Number of months]]/12)</f>
        <v>0</v>
      </c>
      <c r="AG117" s="749">
        <f>+Sch_I_SB[[#This Row],[Prior Approved: Direct FTE]]*(Sch_I_SB[[#This Row],[Prior Approved: Number of months]]/12)</f>
        <v>0</v>
      </c>
      <c r="AH117" s="751">
        <f>+Sch_I_SB[[#This Row],[Prior Approved: Admin FTE]]*(Sch_I_SB[[#This Row],[Prior Approved: Number of months]]/12)</f>
        <v>0</v>
      </c>
      <c r="AI117" s="752">
        <f t="shared" si="2"/>
        <v>0</v>
      </c>
      <c r="AJ117" s="751">
        <f t="shared" si="2"/>
        <v>0</v>
      </c>
    </row>
    <row r="118" spans="1:36">
      <c r="A118" s="723">
        <v>115</v>
      </c>
      <c r="B118" s="723">
        <f>+'Budget Summ Amt'!$L$6</f>
        <v>0</v>
      </c>
      <c r="C118" s="779">
        <f>+'Budget Summ Amt'!$D$6</f>
        <v>0</v>
      </c>
      <c r="D118" s="741"/>
      <c r="E118" s="725"/>
      <c r="F118" s="725"/>
      <c r="G118" s="726"/>
      <c r="H118" s="727"/>
      <c r="I118" s="728"/>
      <c r="J118" s="813"/>
      <c r="K118" s="742"/>
      <c r="L118" s="743"/>
      <c r="M118" s="743"/>
      <c r="N118" s="743"/>
      <c r="O118" s="744">
        <f>IFERROR((Sch_I_SB[[#This Row],[Proposed: Direct FTE]]+Sch_I_SB[[#This Row],[Proposed: Admin FTE]])*Sch_I_SB[[#This Row],[Proposed: Annual FTE salary $]]*(Sch_I_SB[[#This Row],[Proposed: Number of months]]/12),0)</f>
        <v>0</v>
      </c>
      <c r="P118" s="745"/>
      <c r="Q118" s="746">
        <f>Sch_I_SB[[#This Row],[Proposed: Benefits Rate %]]*Sch_I_SB[[#This Row],[Proposed: Total salary expense $]]</f>
        <v>0</v>
      </c>
      <c r="R118" s="747">
        <f>Sch_I_SB[[#This Row],[Proposed: Total salary expense $]]+Sch_I_SB[[#This Row],[Proposed: Benefits $]]</f>
        <v>0</v>
      </c>
      <c r="S118" s="742"/>
      <c r="T118" s="743"/>
      <c r="U118" s="743"/>
      <c r="V118" s="743"/>
      <c r="W118" s="744">
        <f>IFERROR((Sch_I_SB[[#This Row],[Prior Approved: Direct FTE]]+Sch_I_SB[[#This Row],[Prior Approved: Admin FTE]])*Sch_I_SB[[#This Row],[Prior Approved: Annual FTE salary $]]*(Sch_I_SB[[#This Row],[Prior Approved: Number of months]]/12),0)</f>
        <v>0</v>
      </c>
      <c r="X118" s="745"/>
      <c r="Y118" s="753">
        <f>Sch_I_SB[[#This Row],[Prior Approved: Total salary expense $]]*Sch_I_SB[[#This Row],[Prior Approved: Benefits Rate %]]</f>
        <v>0</v>
      </c>
      <c r="Z118" s="747">
        <f>+Sch_I_SB[[#This Row],[Prior Approved: Total salary expense $]]+Sch_I_SB[[#This Row],[Prior Approved: Benefits $]]</f>
        <v>0</v>
      </c>
      <c r="AA118" s="748">
        <f>IFERROR(Sch_I_SB[[#This Row],[Proposed: Direct FTE]]-Sch_I_SB[[#This Row],[Prior Approved: Direct FTE]],0)</f>
        <v>0</v>
      </c>
      <c r="AB118" s="744">
        <f>IFERROR(Sch_I_SB[[#This Row],[Proposed: Admin FTE]]-Sch_I_SB[[#This Row],[Prior Approved: Admin FTE]],0)</f>
        <v>0</v>
      </c>
      <c r="AC118" s="747">
        <f>IFERROR(Sch_I_SB[[#This Row],[Proposed: Total S&amp;B $]]-Sch_I_SB[[#This Row],[Prior Approved: Total S&amp;B $]],0)</f>
        <v>0</v>
      </c>
      <c r="AE118" s="749">
        <f>+Sch_I_SB[[#This Row],[Proposed: Direct FTE]]*(Sch_I_SB[[#This Row],[Proposed: Number of months]]/12)</f>
        <v>0</v>
      </c>
      <c r="AF118" s="750">
        <f>+Sch_I_SB[[#This Row],[Proposed: Admin FTE]]*(Sch_I_SB[[#This Row],[Proposed: Number of months]]/12)</f>
        <v>0</v>
      </c>
      <c r="AG118" s="749">
        <f>+Sch_I_SB[[#This Row],[Prior Approved: Direct FTE]]*(Sch_I_SB[[#This Row],[Prior Approved: Number of months]]/12)</f>
        <v>0</v>
      </c>
      <c r="AH118" s="751">
        <f>+Sch_I_SB[[#This Row],[Prior Approved: Admin FTE]]*(Sch_I_SB[[#This Row],[Prior Approved: Number of months]]/12)</f>
        <v>0</v>
      </c>
      <c r="AI118" s="752">
        <f t="shared" si="2"/>
        <v>0</v>
      </c>
      <c r="AJ118" s="751">
        <f t="shared" si="2"/>
        <v>0</v>
      </c>
    </row>
    <row r="119" spans="1:36">
      <c r="A119" s="723">
        <v>116</v>
      </c>
      <c r="B119" s="723">
        <f>+'Budget Summ Amt'!$L$6</f>
        <v>0</v>
      </c>
      <c r="C119" s="779">
        <f>+'Budget Summ Amt'!$D$6</f>
        <v>0</v>
      </c>
      <c r="D119" s="741"/>
      <c r="E119" s="725"/>
      <c r="F119" s="725"/>
      <c r="G119" s="726"/>
      <c r="H119" s="727"/>
      <c r="I119" s="728"/>
      <c r="J119" s="813"/>
      <c r="K119" s="742"/>
      <c r="L119" s="743"/>
      <c r="M119" s="743"/>
      <c r="N119" s="743"/>
      <c r="O119" s="744">
        <f>IFERROR((Sch_I_SB[[#This Row],[Proposed: Direct FTE]]+Sch_I_SB[[#This Row],[Proposed: Admin FTE]])*Sch_I_SB[[#This Row],[Proposed: Annual FTE salary $]]*(Sch_I_SB[[#This Row],[Proposed: Number of months]]/12),0)</f>
        <v>0</v>
      </c>
      <c r="P119" s="745"/>
      <c r="Q119" s="746">
        <f>Sch_I_SB[[#This Row],[Proposed: Benefits Rate %]]*Sch_I_SB[[#This Row],[Proposed: Total salary expense $]]</f>
        <v>0</v>
      </c>
      <c r="R119" s="747">
        <f>Sch_I_SB[[#This Row],[Proposed: Total salary expense $]]+Sch_I_SB[[#This Row],[Proposed: Benefits $]]</f>
        <v>0</v>
      </c>
      <c r="S119" s="742"/>
      <c r="T119" s="743"/>
      <c r="U119" s="743"/>
      <c r="V119" s="743"/>
      <c r="W119" s="744">
        <f>IFERROR((Sch_I_SB[[#This Row],[Prior Approved: Direct FTE]]+Sch_I_SB[[#This Row],[Prior Approved: Admin FTE]])*Sch_I_SB[[#This Row],[Prior Approved: Annual FTE salary $]]*(Sch_I_SB[[#This Row],[Prior Approved: Number of months]]/12),0)</f>
        <v>0</v>
      </c>
      <c r="X119" s="745"/>
      <c r="Y119" s="753">
        <f>Sch_I_SB[[#This Row],[Prior Approved: Total salary expense $]]*Sch_I_SB[[#This Row],[Prior Approved: Benefits Rate %]]</f>
        <v>0</v>
      </c>
      <c r="Z119" s="747">
        <f>+Sch_I_SB[[#This Row],[Prior Approved: Total salary expense $]]+Sch_I_SB[[#This Row],[Prior Approved: Benefits $]]</f>
        <v>0</v>
      </c>
      <c r="AA119" s="748">
        <f>IFERROR(Sch_I_SB[[#This Row],[Proposed: Direct FTE]]-Sch_I_SB[[#This Row],[Prior Approved: Direct FTE]],0)</f>
        <v>0</v>
      </c>
      <c r="AB119" s="744">
        <f>IFERROR(Sch_I_SB[[#This Row],[Proposed: Admin FTE]]-Sch_I_SB[[#This Row],[Prior Approved: Admin FTE]],0)</f>
        <v>0</v>
      </c>
      <c r="AC119" s="747">
        <f>IFERROR(Sch_I_SB[[#This Row],[Proposed: Total S&amp;B $]]-Sch_I_SB[[#This Row],[Prior Approved: Total S&amp;B $]],0)</f>
        <v>0</v>
      </c>
      <c r="AE119" s="749">
        <f>+Sch_I_SB[[#This Row],[Proposed: Direct FTE]]*(Sch_I_SB[[#This Row],[Proposed: Number of months]]/12)</f>
        <v>0</v>
      </c>
      <c r="AF119" s="750">
        <f>+Sch_I_SB[[#This Row],[Proposed: Admin FTE]]*(Sch_I_SB[[#This Row],[Proposed: Number of months]]/12)</f>
        <v>0</v>
      </c>
      <c r="AG119" s="749">
        <f>+Sch_I_SB[[#This Row],[Prior Approved: Direct FTE]]*(Sch_I_SB[[#This Row],[Prior Approved: Number of months]]/12)</f>
        <v>0</v>
      </c>
      <c r="AH119" s="751">
        <f>+Sch_I_SB[[#This Row],[Prior Approved: Admin FTE]]*(Sch_I_SB[[#This Row],[Prior Approved: Number of months]]/12)</f>
        <v>0</v>
      </c>
      <c r="AI119" s="752">
        <f t="shared" si="2"/>
        <v>0</v>
      </c>
      <c r="AJ119" s="751">
        <f t="shared" si="2"/>
        <v>0</v>
      </c>
    </row>
    <row r="120" spans="1:36">
      <c r="A120" s="723">
        <v>117</v>
      </c>
      <c r="B120" s="723">
        <f>+'Budget Summ Amt'!$L$6</f>
        <v>0</v>
      </c>
      <c r="C120" s="779">
        <f>+'Budget Summ Amt'!$D$6</f>
        <v>0</v>
      </c>
      <c r="D120" s="741"/>
      <c r="E120" s="725"/>
      <c r="F120" s="725"/>
      <c r="G120" s="726"/>
      <c r="H120" s="727"/>
      <c r="I120" s="728"/>
      <c r="J120" s="813"/>
      <c r="K120" s="742"/>
      <c r="L120" s="743"/>
      <c r="M120" s="743"/>
      <c r="N120" s="743"/>
      <c r="O120" s="744">
        <f>IFERROR((Sch_I_SB[[#This Row],[Proposed: Direct FTE]]+Sch_I_SB[[#This Row],[Proposed: Admin FTE]])*Sch_I_SB[[#This Row],[Proposed: Annual FTE salary $]]*(Sch_I_SB[[#This Row],[Proposed: Number of months]]/12),0)</f>
        <v>0</v>
      </c>
      <c r="P120" s="745"/>
      <c r="Q120" s="746">
        <f>Sch_I_SB[[#This Row],[Proposed: Benefits Rate %]]*Sch_I_SB[[#This Row],[Proposed: Total salary expense $]]</f>
        <v>0</v>
      </c>
      <c r="R120" s="747">
        <f>Sch_I_SB[[#This Row],[Proposed: Total salary expense $]]+Sch_I_SB[[#This Row],[Proposed: Benefits $]]</f>
        <v>0</v>
      </c>
      <c r="S120" s="742"/>
      <c r="T120" s="743"/>
      <c r="U120" s="743"/>
      <c r="V120" s="743"/>
      <c r="W120" s="744">
        <f>IFERROR((Sch_I_SB[[#This Row],[Prior Approved: Direct FTE]]+Sch_I_SB[[#This Row],[Prior Approved: Admin FTE]])*Sch_I_SB[[#This Row],[Prior Approved: Annual FTE salary $]]*(Sch_I_SB[[#This Row],[Prior Approved: Number of months]]/12),0)</f>
        <v>0</v>
      </c>
      <c r="X120" s="745"/>
      <c r="Y120" s="753">
        <f>Sch_I_SB[[#This Row],[Prior Approved: Total salary expense $]]*Sch_I_SB[[#This Row],[Prior Approved: Benefits Rate %]]</f>
        <v>0</v>
      </c>
      <c r="Z120" s="747">
        <f>+Sch_I_SB[[#This Row],[Prior Approved: Total salary expense $]]+Sch_I_SB[[#This Row],[Prior Approved: Benefits $]]</f>
        <v>0</v>
      </c>
      <c r="AA120" s="748">
        <f>IFERROR(Sch_I_SB[[#This Row],[Proposed: Direct FTE]]-Sch_I_SB[[#This Row],[Prior Approved: Direct FTE]],0)</f>
        <v>0</v>
      </c>
      <c r="AB120" s="744">
        <f>IFERROR(Sch_I_SB[[#This Row],[Proposed: Admin FTE]]-Sch_I_SB[[#This Row],[Prior Approved: Admin FTE]],0)</f>
        <v>0</v>
      </c>
      <c r="AC120" s="747">
        <f>IFERROR(Sch_I_SB[[#This Row],[Proposed: Total S&amp;B $]]-Sch_I_SB[[#This Row],[Prior Approved: Total S&amp;B $]],0)</f>
        <v>0</v>
      </c>
      <c r="AE120" s="749">
        <f>+Sch_I_SB[[#This Row],[Proposed: Direct FTE]]*(Sch_I_SB[[#This Row],[Proposed: Number of months]]/12)</f>
        <v>0</v>
      </c>
      <c r="AF120" s="750">
        <f>+Sch_I_SB[[#This Row],[Proposed: Admin FTE]]*(Sch_I_SB[[#This Row],[Proposed: Number of months]]/12)</f>
        <v>0</v>
      </c>
      <c r="AG120" s="749">
        <f>+Sch_I_SB[[#This Row],[Prior Approved: Direct FTE]]*(Sch_I_SB[[#This Row],[Prior Approved: Number of months]]/12)</f>
        <v>0</v>
      </c>
      <c r="AH120" s="751">
        <f>+Sch_I_SB[[#This Row],[Prior Approved: Admin FTE]]*(Sch_I_SB[[#This Row],[Prior Approved: Number of months]]/12)</f>
        <v>0</v>
      </c>
      <c r="AI120" s="752">
        <f t="shared" si="2"/>
        <v>0</v>
      </c>
      <c r="AJ120" s="751">
        <f t="shared" si="2"/>
        <v>0</v>
      </c>
    </row>
    <row r="121" spans="1:36">
      <c r="A121" s="723">
        <v>118</v>
      </c>
      <c r="B121" s="723">
        <f>+'Budget Summ Amt'!$L$6</f>
        <v>0</v>
      </c>
      <c r="C121" s="779">
        <f>+'Budget Summ Amt'!$D$6</f>
        <v>0</v>
      </c>
      <c r="D121" s="741"/>
      <c r="E121" s="725"/>
      <c r="F121" s="725"/>
      <c r="G121" s="726"/>
      <c r="H121" s="727"/>
      <c r="I121" s="728"/>
      <c r="J121" s="813"/>
      <c r="K121" s="742"/>
      <c r="L121" s="743"/>
      <c r="M121" s="743"/>
      <c r="N121" s="743"/>
      <c r="O121" s="744">
        <f>IFERROR((Sch_I_SB[[#This Row],[Proposed: Direct FTE]]+Sch_I_SB[[#This Row],[Proposed: Admin FTE]])*Sch_I_SB[[#This Row],[Proposed: Annual FTE salary $]]*(Sch_I_SB[[#This Row],[Proposed: Number of months]]/12),0)</f>
        <v>0</v>
      </c>
      <c r="P121" s="745"/>
      <c r="Q121" s="746">
        <f>Sch_I_SB[[#This Row],[Proposed: Benefits Rate %]]*Sch_I_SB[[#This Row],[Proposed: Total salary expense $]]</f>
        <v>0</v>
      </c>
      <c r="R121" s="747">
        <f>Sch_I_SB[[#This Row],[Proposed: Total salary expense $]]+Sch_I_SB[[#This Row],[Proposed: Benefits $]]</f>
        <v>0</v>
      </c>
      <c r="S121" s="742"/>
      <c r="T121" s="743"/>
      <c r="U121" s="743"/>
      <c r="V121" s="743"/>
      <c r="W121" s="744">
        <f>IFERROR((Sch_I_SB[[#This Row],[Prior Approved: Direct FTE]]+Sch_I_SB[[#This Row],[Prior Approved: Admin FTE]])*Sch_I_SB[[#This Row],[Prior Approved: Annual FTE salary $]]*(Sch_I_SB[[#This Row],[Prior Approved: Number of months]]/12),0)</f>
        <v>0</v>
      </c>
      <c r="X121" s="745"/>
      <c r="Y121" s="753">
        <f>Sch_I_SB[[#This Row],[Prior Approved: Total salary expense $]]*Sch_I_SB[[#This Row],[Prior Approved: Benefits Rate %]]</f>
        <v>0</v>
      </c>
      <c r="Z121" s="747">
        <f>+Sch_I_SB[[#This Row],[Prior Approved: Total salary expense $]]+Sch_I_SB[[#This Row],[Prior Approved: Benefits $]]</f>
        <v>0</v>
      </c>
      <c r="AA121" s="748">
        <f>IFERROR(Sch_I_SB[[#This Row],[Proposed: Direct FTE]]-Sch_I_SB[[#This Row],[Prior Approved: Direct FTE]],0)</f>
        <v>0</v>
      </c>
      <c r="AB121" s="744">
        <f>IFERROR(Sch_I_SB[[#This Row],[Proposed: Admin FTE]]-Sch_I_SB[[#This Row],[Prior Approved: Admin FTE]],0)</f>
        <v>0</v>
      </c>
      <c r="AC121" s="747">
        <f>IFERROR(Sch_I_SB[[#This Row],[Proposed: Total S&amp;B $]]-Sch_I_SB[[#This Row],[Prior Approved: Total S&amp;B $]],0)</f>
        <v>0</v>
      </c>
      <c r="AE121" s="749">
        <f>+Sch_I_SB[[#This Row],[Proposed: Direct FTE]]*(Sch_I_SB[[#This Row],[Proposed: Number of months]]/12)</f>
        <v>0</v>
      </c>
      <c r="AF121" s="750">
        <f>+Sch_I_SB[[#This Row],[Proposed: Admin FTE]]*(Sch_I_SB[[#This Row],[Proposed: Number of months]]/12)</f>
        <v>0</v>
      </c>
      <c r="AG121" s="749">
        <f>+Sch_I_SB[[#This Row],[Prior Approved: Direct FTE]]*(Sch_I_SB[[#This Row],[Prior Approved: Number of months]]/12)</f>
        <v>0</v>
      </c>
      <c r="AH121" s="751">
        <f>+Sch_I_SB[[#This Row],[Prior Approved: Admin FTE]]*(Sch_I_SB[[#This Row],[Prior Approved: Number of months]]/12)</f>
        <v>0</v>
      </c>
      <c r="AI121" s="752">
        <f t="shared" si="2"/>
        <v>0</v>
      </c>
      <c r="AJ121" s="751">
        <f t="shared" si="2"/>
        <v>0</v>
      </c>
    </row>
    <row r="122" spans="1:36">
      <c r="A122" s="723">
        <v>119</v>
      </c>
      <c r="B122" s="723">
        <f>+'Budget Summ Amt'!$L$6</f>
        <v>0</v>
      </c>
      <c r="C122" s="779">
        <f>+'Budget Summ Amt'!$D$6</f>
        <v>0</v>
      </c>
      <c r="D122" s="741"/>
      <c r="E122" s="725"/>
      <c r="F122" s="725"/>
      <c r="G122" s="726"/>
      <c r="H122" s="727"/>
      <c r="I122" s="728"/>
      <c r="J122" s="813"/>
      <c r="K122" s="742"/>
      <c r="L122" s="743"/>
      <c r="M122" s="743"/>
      <c r="N122" s="743"/>
      <c r="O122" s="744">
        <f>IFERROR((Sch_I_SB[[#This Row],[Proposed: Direct FTE]]+Sch_I_SB[[#This Row],[Proposed: Admin FTE]])*Sch_I_SB[[#This Row],[Proposed: Annual FTE salary $]]*(Sch_I_SB[[#This Row],[Proposed: Number of months]]/12),0)</f>
        <v>0</v>
      </c>
      <c r="P122" s="745"/>
      <c r="Q122" s="746">
        <f>Sch_I_SB[[#This Row],[Proposed: Benefits Rate %]]*Sch_I_SB[[#This Row],[Proposed: Total salary expense $]]</f>
        <v>0</v>
      </c>
      <c r="R122" s="747">
        <f>Sch_I_SB[[#This Row],[Proposed: Total salary expense $]]+Sch_I_SB[[#This Row],[Proposed: Benefits $]]</f>
        <v>0</v>
      </c>
      <c r="S122" s="742"/>
      <c r="T122" s="743"/>
      <c r="U122" s="743"/>
      <c r="V122" s="743"/>
      <c r="W122" s="744">
        <f>IFERROR((Sch_I_SB[[#This Row],[Prior Approved: Direct FTE]]+Sch_I_SB[[#This Row],[Prior Approved: Admin FTE]])*Sch_I_SB[[#This Row],[Prior Approved: Annual FTE salary $]]*(Sch_I_SB[[#This Row],[Prior Approved: Number of months]]/12),0)</f>
        <v>0</v>
      </c>
      <c r="X122" s="745"/>
      <c r="Y122" s="753">
        <f>Sch_I_SB[[#This Row],[Prior Approved: Total salary expense $]]*Sch_I_SB[[#This Row],[Prior Approved: Benefits Rate %]]</f>
        <v>0</v>
      </c>
      <c r="Z122" s="747">
        <f>+Sch_I_SB[[#This Row],[Prior Approved: Total salary expense $]]+Sch_I_SB[[#This Row],[Prior Approved: Benefits $]]</f>
        <v>0</v>
      </c>
      <c r="AA122" s="748">
        <f>IFERROR(Sch_I_SB[[#This Row],[Proposed: Direct FTE]]-Sch_I_SB[[#This Row],[Prior Approved: Direct FTE]],0)</f>
        <v>0</v>
      </c>
      <c r="AB122" s="744">
        <f>IFERROR(Sch_I_SB[[#This Row],[Proposed: Admin FTE]]-Sch_I_SB[[#This Row],[Prior Approved: Admin FTE]],0)</f>
        <v>0</v>
      </c>
      <c r="AC122" s="747">
        <f>IFERROR(Sch_I_SB[[#This Row],[Proposed: Total S&amp;B $]]-Sch_I_SB[[#This Row],[Prior Approved: Total S&amp;B $]],0)</f>
        <v>0</v>
      </c>
      <c r="AE122" s="749">
        <f>+Sch_I_SB[[#This Row],[Proposed: Direct FTE]]*(Sch_I_SB[[#This Row],[Proposed: Number of months]]/12)</f>
        <v>0</v>
      </c>
      <c r="AF122" s="750">
        <f>+Sch_I_SB[[#This Row],[Proposed: Admin FTE]]*(Sch_I_SB[[#This Row],[Proposed: Number of months]]/12)</f>
        <v>0</v>
      </c>
      <c r="AG122" s="749">
        <f>+Sch_I_SB[[#This Row],[Prior Approved: Direct FTE]]*(Sch_I_SB[[#This Row],[Prior Approved: Number of months]]/12)</f>
        <v>0</v>
      </c>
      <c r="AH122" s="751">
        <f>+Sch_I_SB[[#This Row],[Prior Approved: Admin FTE]]*(Sch_I_SB[[#This Row],[Prior Approved: Number of months]]/12)</f>
        <v>0</v>
      </c>
      <c r="AI122" s="752">
        <f t="shared" si="2"/>
        <v>0</v>
      </c>
      <c r="AJ122" s="751">
        <f t="shared" si="2"/>
        <v>0</v>
      </c>
    </row>
    <row r="123" spans="1:36">
      <c r="A123" s="723">
        <v>120</v>
      </c>
      <c r="B123" s="723">
        <f>+'Budget Summ Amt'!$L$6</f>
        <v>0</v>
      </c>
      <c r="C123" s="779">
        <f>+'Budget Summ Amt'!$D$6</f>
        <v>0</v>
      </c>
      <c r="D123" s="741"/>
      <c r="E123" s="725"/>
      <c r="F123" s="725"/>
      <c r="G123" s="726"/>
      <c r="H123" s="727"/>
      <c r="I123" s="728"/>
      <c r="J123" s="813"/>
      <c r="K123" s="742"/>
      <c r="L123" s="743"/>
      <c r="M123" s="743"/>
      <c r="N123" s="743"/>
      <c r="O123" s="744">
        <f>IFERROR((Sch_I_SB[[#This Row],[Proposed: Direct FTE]]+Sch_I_SB[[#This Row],[Proposed: Admin FTE]])*Sch_I_SB[[#This Row],[Proposed: Annual FTE salary $]]*(Sch_I_SB[[#This Row],[Proposed: Number of months]]/12),0)</f>
        <v>0</v>
      </c>
      <c r="P123" s="745"/>
      <c r="Q123" s="746">
        <f>Sch_I_SB[[#This Row],[Proposed: Benefits Rate %]]*Sch_I_SB[[#This Row],[Proposed: Total salary expense $]]</f>
        <v>0</v>
      </c>
      <c r="R123" s="747">
        <f>Sch_I_SB[[#This Row],[Proposed: Total salary expense $]]+Sch_I_SB[[#This Row],[Proposed: Benefits $]]</f>
        <v>0</v>
      </c>
      <c r="S123" s="742"/>
      <c r="T123" s="743"/>
      <c r="U123" s="743"/>
      <c r="V123" s="743"/>
      <c r="W123" s="744">
        <f>IFERROR((Sch_I_SB[[#This Row],[Prior Approved: Direct FTE]]+Sch_I_SB[[#This Row],[Prior Approved: Admin FTE]])*Sch_I_SB[[#This Row],[Prior Approved: Annual FTE salary $]]*(Sch_I_SB[[#This Row],[Prior Approved: Number of months]]/12),0)</f>
        <v>0</v>
      </c>
      <c r="X123" s="745"/>
      <c r="Y123" s="753">
        <f>Sch_I_SB[[#This Row],[Prior Approved: Total salary expense $]]*Sch_I_SB[[#This Row],[Prior Approved: Benefits Rate %]]</f>
        <v>0</v>
      </c>
      <c r="Z123" s="747">
        <f>+Sch_I_SB[[#This Row],[Prior Approved: Total salary expense $]]+Sch_I_SB[[#This Row],[Prior Approved: Benefits $]]</f>
        <v>0</v>
      </c>
      <c r="AA123" s="748">
        <f>IFERROR(Sch_I_SB[[#This Row],[Proposed: Direct FTE]]-Sch_I_SB[[#This Row],[Prior Approved: Direct FTE]],0)</f>
        <v>0</v>
      </c>
      <c r="AB123" s="744">
        <f>IFERROR(Sch_I_SB[[#This Row],[Proposed: Admin FTE]]-Sch_I_SB[[#This Row],[Prior Approved: Admin FTE]],0)</f>
        <v>0</v>
      </c>
      <c r="AC123" s="747">
        <f>IFERROR(Sch_I_SB[[#This Row],[Proposed: Total S&amp;B $]]-Sch_I_SB[[#This Row],[Prior Approved: Total S&amp;B $]],0)</f>
        <v>0</v>
      </c>
      <c r="AE123" s="749">
        <f>+Sch_I_SB[[#This Row],[Proposed: Direct FTE]]*(Sch_I_SB[[#This Row],[Proposed: Number of months]]/12)</f>
        <v>0</v>
      </c>
      <c r="AF123" s="750">
        <f>+Sch_I_SB[[#This Row],[Proposed: Admin FTE]]*(Sch_I_SB[[#This Row],[Proposed: Number of months]]/12)</f>
        <v>0</v>
      </c>
      <c r="AG123" s="749">
        <f>+Sch_I_SB[[#This Row],[Prior Approved: Direct FTE]]*(Sch_I_SB[[#This Row],[Prior Approved: Number of months]]/12)</f>
        <v>0</v>
      </c>
      <c r="AH123" s="751">
        <f>+Sch_I_SB[[#This Row],[Prior Approved: Admin FTE]]*(Sch_I_SB[[#This Row],[Prior Approved: Number of months]]/12)</f>
        <v>0</v>
      </c>
      <c r="AI123" s="752">
        <f t="shared" si="2"/>
        <v>0</v>
      </c>
      <c r="AJ123" s="751">
        <f t="shared" si="2"/>
        <v>0</v>
      </c>
    </row>
    <row r="124" spans="1:36">
      <c r="A124" s="723">
        <v>121</v>
      </c>
      <c r="B124" s="723">
        <f>+'Budget Summ Amt'!$L$6</f>
        <v>0</v>
      </c>
      <c r="C124" s="779">
        <f>+'Budget Summ Amt'!$D$6</f>
        <v>0</v>
      </c>
      <c r="D124" s="741"/>
      <c r="E124" s="725"/>
      <c r="F124" s="725"/>
      <c r="G124" s="726"/>
      <c r="H124" s="727"/>
      <c r="I124" s="728"/>
      <c r="J124" s="813"/>
      <c r="K124" s="742"/>
      <c r="L124" s="743"/>
      <c r="M124" s="743"/>
      <c r="N124" s="743"/>
      <c r="O124" s="744">
        <f>IFERROR((Sch_I_SB[[#This Row],[Proposed: Direct FTE]]+Sch_I_SB[[#This Row],[Proposed: Admin FTE]])*Sch_I_SB[[#This Row],[Proposed: Annual FTE salary $]]*(Sch_I_SB[[#This Row],[Proposed: Number of months]]/12),0)</f>
        <v>0</v>
      </c>
      <c r="P124" s="745"/>
      <c r="Q124" s="746">
        <f>Sch_I_SB[[#This Row],[Proposed: Benefits Rate %]]*Sch_I_SB[[#This Row],[Proposed: Total salary expense $]]</f>
        <v>0</v>
      </c>
      <c r="R124" s="747">
        <f>Sch_I_SB[[#This Row],[Proposed: Total salary expense $]]+Sch_I_SB[[#This Row],[Proposed: Benefits $]]</f>
        <v>0</v>
      </c>
      <c r="S124" s="742"/>
      <c r="T124" s="743"/>
      <c r="U124" s="743"/>
      <c r="V124" s="743"/>
      <c r="W124" s="744">
        <f>IFERROR((Sch_I_SB[[#This Row],[Prior Approved: Direct FTE]]+Sch_I_SB[[#This Row],[Prior Approved: Admin FTE]])*Sch_I_SB[[#This Row],[Prior Approved: Annual FTE salary $]]*(Sch_I_SB[[#This Row],[Prior Approved: Number of months]]/12),0)</f>
        <v>0</v>
      </c>
      <c r="X124" s="745"/>
      <c r="Y124" s="753">
        <f>Sch_I_SB[[#This Row],[Prior Approved: Total salary expense $]]*Sch_I_SB[[#This Row],[Prior Approved: Benefits Rate %]]</f>
        <v>0</v>
      </c>
      <c r="Z124" s="747">
        <f>+Sch_I_SB[[#This Row],[Prior Approved: Total salary expense $]]+Sch_I_SB[[#This Row],[Prior Approved: Benefits $]]</f>
        <v>0</v>
      </c>
      <c r="AA124" s="748">
        <f>IFERROR(Sch_I_SB[[#This Row],[Proposed: Direct FTE]]-Sch_I_SB[[#This Row],[Prior Approved: Direct FTE]],0)</f>
        <v>0</v>
      </c>
      <c r="AB124" s="744">
        <f>IFERROR(Sch_I_SB[[#This Row],[Proposed: Admin FTE]]-Sch_I_SB[[#This Row],[Prior Approved: Admin FTE]],0)</f>
        <v>0</v>
      </c>
      <c r="AC124" s="747">
        <f>IFERROR(Sch_I_SB[[#This Row],[Proposed: Total S&amp;B $]]-Sch_I_SB[[#This Row],[Prior Approved: Total S&amp;B $]],0)</f>
        <v>0</v>
      </c>
      <c r="AE124" s="749">
        <f>+Sch_I_SB[[#This Row],[Proposed: Direct FTE]]*(Sch_I_SB[[#This Row],[Proposed: Number of months]]/12)</f>
        <v>0</v>
      </c>
      <c r="AF124" s="750">
        <f>+Sch_I_SB[[#This Row],[Proposed: Admin FTE]]*(Sch_I_SB[[#This Row],[Proposed: Number of months]]/12)</f>
        <v>0</v>
      </c>
      <c r="AG124" s="749">
        <f>+Sch_I_SB[[#This Row],[Prior Approved: Direct FTE]]*(Sch_I_SB[[#This Row],[Prior Approved: Number of months]]/12)</f>
        <v>0</v>
      </c>
      <c r="AH124" s="751">
        <f>+Sch_I_SB[[#This Row],[Prior Approved: Admin FTE]]*(Sch_I_SB[[#This Row],[Prior Approved: Number of months]]/12)</f>
        <v>0</v>
      </c>
      <c r="AI124" s="752">
        <f t="shared" si="2"/>
        <v>0</v>
      </c>
      <c r="AJ124" s="751">
        <f t="shared" si="2"/>
        <v>0</v>
      </c>
    </row>
    <row r="125" spans="1:36">
      <c r="A125" s="723">
        <v>122</v>
      </c>
      <c r="B125" s="723">
        <f>+'Budget Summ Amt'!$L$6</f>
        <v>0</v>
      </c>
      <c r="C125" s="779">
        <f>+'Budget Summ Amt'!$D$6</f>
        <v>0</v>
      </c>
      <c r="D125" s="741"/>
      <c r="E125" s="725"/>
      <c r="F125" s="725"/>
      <c r="G125" s="726"/>
      <c r="H125" s="727"/>
      <c r="I125" s="728"/>
      <c r="J125" s="813"/>
      <c r="K125" s="742"/>
      <c r="L125" s="743"/>
      <c r="M125" s="743"/>
      <c r="N125" s="743"/>
      <c r="O125" s="744">
        <f>IFERROR((Sch_I_SB[[#This Row],[Proposed: Direct FTE]]+Sch_I_SB[[#This Row],[Proposed: Admin FTE]])*Sch_I_SB[[#This Row],[Proposed: Annual FTE salary $]]*(Sch_I_SB[[#This Row],[Proposed: Number of months]]/12),0)</f>
        <v>0</v>
      </c>
      <c r="P125" s="745"/>
      <c r="Q125" s="746">
        <f>Sch_I_SB[[#This Row],[Proposed: Benefits Rate %]]*Sch_I_SB[[#This Row],[Proposed: Total salary expense $]]</f>
        <v>0</v>
      </c>
      <c r="R125" s="747">
        <f>Sch_I_SB[[#This Row],[Proposed: Total salary expense $]]+Sch_I_SB[[#This Row],[Proposed: Benefits $]]</f>
        <v>0</v>
      </c>
      <c r="S125" s="742"/>
      <c r="T125" s="743"/>
      <c r="U125" s="743"/>
      <c r="V125" s="743"/>
      <c r="W125" s="744">
        <f>IFERROR((Sch_I_SB[[#This Row],[Prior Approved: Direct FTE]]+Sch_I_SB[[#This Row],[Prior Approved: Admin FTE]])*Sch_I_SB[[#This Row],[Prior Approved: Annual FTE salary $]]*(Sch_I_SB[[#This Row],[Prior Approved: Number of months]]/12),0)</f>
        <v>0</v>
      </c>
      <c r="X125" s="745"/>
      <c r="Y125" s="753">
        <f>Sch_I_SB[[#This Row],[Prior Approved: Total salary expense $]]*Sch_I_SB[[#This Row],[Prior Approved: Benefits Rate %]]</f>
        <v>0</v>
      </c>
      <c r="Z125" s="747">
        <f>+Sch_I_SB[[#This Row],[Prior Approved: Total salary expense $]]+Sch_I_SB[[#This Row],[Prior Approved: Benefits $]]</f>
        <v>0</v>
      </c>
      <c r="AA125" s="748">
        <f>IFERROR(Sch_I_SB[[#This Row],[Proposed: Direct FTE]]-Sch_I_SB[[#This Row],[Prior Approved: Direct FTE]],0)</f>
        <v>0</v>
      </c>
      <c r="AB125" s="744">
        <f>IFERROR(Sch_I_SB[[#This Row],[Proposed: Admin FTE]]-Sch_I_SB[[#This Row],[Prior Approved: Admin FTE]],0)</f>
        <v>0</v>
      </c>
      <c r="AC125" s="747">
        <f>IFERROR(Sch_I_SB[[#This Row],[Proposed: Total S&amp;B $]]-Sch_I_SB[[#This Row],[Prior Approved: Total S&amp;B $]],0)</f>
        <v>0</v>
      </c>
      <c r="AE125" s="749">
        <f>+Sch_I_SB[[#This Row],[Proposed: Direct FTE]]*(Sch_I_SB[[#This Row],[Proposed: Number of months]]/12)</f>
        <v>0</v>
      </c>
      <c r="AF125" s="750">
        <f>+Sch_I_SB[[#This Row],[Proposed: Admin FTE]]*(Sch_I_SB[[#This Row],[Proposed: Number of months]]/12)</f>
        <v>0</v>
      </c>
      <c r="AG125" s="749">
        <f>+Sch_I_SB[[#This Row],[Prior Approved: Direct FTE]]*(Sch_I_SB[[#This Row],[Prior Approved: Number of months]]/12)</f>
        <v>0</v>
      </c>
      <c r="AH125" s="751">
        <f>+Sch_I_SB[[#This Row],[Prior Approved: Admin FTE]]*(Sch_I_SB[[#This Row],[Prior Approved: Number of months]]/12)</f>
        <v>0</v>
      </c>
      <c r="AI125" s="752">
        <f t="shared" si="2"/>
        <v>0</v>
      </c>
      <c r="AJ125" s="751">
        <f t="shared" si="2"/>
        <v>0</v>
      </c>
    </row>
    <row r="126" spans="1:36">
      <c r="A126" s="723">
        <v>123</v>
      </c>
      <c r="B126" s="723">
        <f>+'Budget Summ Amt'!$L$6</f>
        <v>0</v>
      </c>
      <c r="C126" s="779">
        <f>+'Budget Summ Amt'!$D$6</f>
        <v>0</v>
      </c>
      <c r="D126" s="741"/>
      <c r="E126" s="725"/>
      <c r="F126" s="725"/>
      <c r="G126" s="726"/>
      <c r="H126" s="727"/>
      <c r="I126" s="728"/>
      <c r="J126" s="813"/>
      <c r="K126" s="742"/>
      <c r="L126" s="743"/>
      <c r="M126" s="743"/>
      <c r="N126" s="743"/>
      <c r="O126" s="744">
        <f>IFERROR((Sch_I_SB[[#This Row],[Proposed: Direct FTE]]+Sch_I_SB[[#This Row],[Proposed: Admin FTE]])*Sch_I_SB[[#This Row],[Proposed: Annual FTE salary $]]*(Sch_I_SB[[#This Row],[Proposed: Number of months]]/12),0)</f>
        <v>0</v>
      </c>
      <c r="P126" s="745"/>
      <c r="Q126" s="746">
        <f>Sch_I_SB[[#This Row],[Proposed: Benefits Rate %]]*Sch_I_SB[[#This Row],[Proposed: Total salary expense $]]</f>
        <v>0</v>
      </c>
      <c r="R126" s="747">
        <f>Sch_I_SB[[#This Row],[Proposed: Total salary expense $]]+Sch_I_SB[[#This Row],[Proposed: Benefits $]]</f>
        <v>0</v>
      </c>
      <c r="S126" s="742"/>
      <c r="T126" s="743"/>
      <c r="U126" s="743"/>
      <c r="V126" s="743"/>
      <c r="W126" s="744">
        <f>IFERROR((Sch_I_SB[[#This Row],[Prior Approved: Direct FTE]]+Sch_I_SB[[#This Row],[Prior Approved: Admin FTE]])*Sch_I_SB[[#This Row],[Prior Approved: Annual FTE salary $]]*(Sch_I_SB[[#This Row],[Prior Approved: Number of months]]/12),0)</f>
        <v>0</v>
      </c>
      <c r="X126" s="745"/>
      <c r="Y126" s="753">
        <f>Sch_I_SB[[#This Row],[Prior Approved: Total salary expense $]]*Sch_I_SB[[#This Row],[Prior Approved: Benefits Rate %]]</f>
        <v>0</v>
      </c>
      <c r="Z126" s="747">
        <f>+Sch_I_SB[[#This Row],[Prior Approved: Total salary expense $]]+Sch_I_SB[[#This Row],[Prior Approved: Benefits $]]</f>
        <v>0</v>
      </c>
      <c r="AA126" s="748">
        <f>IFERROR(Sch_I_SB[[#This Row],[Proposed: Direct FTE]]-Sch_I_SB[[#This Row],[Prior Approved: Direct FTE]],0)</f>
        <v>0</v>
      </c>
      <c r="AB126" s="744">
        <f>IFERROR(Sch_I_SB[[#This Row],[Proposed: Admin FTE]]-Sch_I_SB[[#This Row],[Prior Approved: Admin FTE]],0)</f>
        <v>0</v>
      </c>
      <c r="AC126" s="747">
        <f>IFERROR(Sch_I_SB[[#This Row],[Proposed: Total S&amp;B $]]-Sch_I_SB[[#This Row],[Prior Approved: Total S&amp;B $]],0)</f>
        <v>0</v>
      </c>
      <c r="AE126" s="749">
        <f>+Sch_I_SB[[#This Row],[Proposed: Direct FTE]]*(Sch_I_SB[[#This Row],[Proposed: Number of months]]/12)</f>
        <v>0</v>
      </c>
      <c r="AF126" s="750">
        <f>+Sch_I_SB[[#This Row],[Proposed: Admin FTE]]*(Sch_I_SB[[#This Row],[Proposed: Number of months]]/12)</f>
        <v>0</v>
      </c>
      <c r="AG126" s="749">
        <f>+Sch_I_SB[[#This Row],[Prior Approved: Direct FTE]]*(Sch_I_SB[[#This Row],[Prior Approved: Number of months]]/12)</f>
        <v>0</v>
      </c>
      <c r="AH126" s="751">
        <f>+Sch_I_SB[[#This Row],[Prior Approved: Admin FTE]]*(Sch_I_SB[[#This Row],[Prior Approved: Number of months]]/12)</f>
        <v>0</v>
      </c>
      <c r="AI126" s="752">
        <f t="shared" si="2"/>
        <v>0</v>
      </c>
      <c r="AJ126" s="751">
        <f t="shared" si="2"/>
        <v>0</v>
      </c>
    </row>
    <row r="127" spans="1:36">
      <c r="A127" s="723">
        <v>124</v>
      </c>
      <c r="B127" s="723">
        <f>+'Budget Summ Amt'!$L$6</f>
        <v>0</v>
      </c>
      <c r="C127" s="779">
        <f>+'Budget Summ Amt'!$D$6</f>
        <v>0</v>
      </c>
      <c r="D127" s="741"/>
      <c r="E127" s="725"/>
      <c r="F127" s="725"/>
      <c r="G127" s="726"/>
      <c r="H127" s="727"/>
      <c r="I127" s="728"/>
      <c r="J127" s="813"/>
      <c r="K127" s="742"/>
      <c r="L127" s="743"/>
      <c r="M127" s="743"/>
      <c r="N127" s="743"/>
      <c r="O127" s="744">
        <f>IFERROR((Sch_I_SB[[#This Row],[Proposed: Direct FTE]]+Sch_I_SB[[#This Row],[Proposed: Admin FTE]])*Sch_I_SB[[#This Row],[Proposed: Annual FTE salary $]]*(Sch_I_SB[[#This Row],[Proposed: Number of months]]/12),0)</f>
        <v>0</v>
      </c>
      <c r="P127" s="745"/>
      <c r="Q127" s="746">
        <f>Sch_I_SB[[#This Row],[Proposed: Benefits Rate %]]*Sch_I_SB[[#This Row],[Proposed: Total salary expense $]]</f>
        <v>0</v>
      </c>
      <c r="R127" s="747">
        <f>Sch_I_SB[[#This Row],[Proposed: Total salary expense $]]+Sch_I_SB[[#This Row],[Proposed: Benefits $]]</f>
        <v>0</v>
      </c>
      <c r="S127" s="742"/>
      <c r="T127" s="743"/>
      <c r="U127" s="743"/>
      <c r="V127" s="743"/>
      <c r="W127" s="744">
        <f>IFERROR((Sch_I_SB[[#This Row],[Prior Approved: Direct FTE]]+Sch_I_SB[[#This Row],[Prior Approved: Admin FTE]])*Sch_I_SB[[#This Row],[Prior Approved: Annual FTE salary $]]*(Sch_I_SB[[#This Row],[Prior Approved: Number of months]]/12),0)</f>
        <v>0</v>
      </c>
      <c r="X127" s="745"/>
      <c r="Y127" s="753">
        <f>Sch_I_SB[[#This Row],[Prior Approved: Total salary expense $]]*Sch_I_SB[[#This Row],[Prior Approved: Benefits Rate %]]</f>
        <v>0</v>
      </c>
      <c r="Z127" s="747">
        <f>+Sch_I_SB[[#This Row],[Prior Approved: Total salary expense $]]+Sch_I_SB[[#This Row],[Prior Approved: Benefits $]]</f>
        <v>0</v>
      </c>
      <c r="AA127" s="748">
        <f>IFERROR(Sch_I_SB[[#This Row],[Proposed: Direct FTE]]-Sch_I_SB[[#This Row],[Prior Approved: Direct FTE]],0)</f>
        <v>0</v>
      </c>
      <c r="AB127" s="744">
        <f>IFERROR(Sch_I_SB[[#This Row],[Proposed: Admin FTE]]-Sch_I_SB[[#This Row],[Prior Approved: Admin FTE]],0)</f>
        <v>0</v>
      </c>
      <c r="AC127" s="747">
        <f>IFERROR(Sch_I_SB[[#This Row],[Proposed: Total S&amp;B $]]-Sch_I_SB[[#This Row],[Prior Approved: Total S&amp;B $]],0)</f>
        <v>0</v>
      </c>
      <c r="AE127" s="749">
        <f>+Sch_I_SB[[#This Row],[Proposed: Direct FTE]]*(Sch_I_SB[[#This Row],[Proposed: Number of months]]/12)</f>
        <v>0</v>
      </c>
      <c r="AF127" s="750">
        <f>+Sch_I_SB[[#This Row],[Proposed: Admin FTE]]*(Sch_I_SB[[#This Row],[Proposed: Number of months]]/12)</f>
        <v>0</v>
      </c>
      <c r="AG127" s="749">
        <f>+Sch_I_SB[[#This Row],[Prior Approved: Direct FTE]]*(Sch_I_SB[[#This Row],[Prior Approved: Number of months]]/12)</f>
        <v>0</v>
      </c>
      <c r="AH127" s="751">
        <f>+Sch_I_SB[[#This Row],[Prior Approved: Admin FTE]]*(Sch_I_SB[[#This Row],[Prior Approved: Number of months]]/12)</f>
        <v>0</v>
      </c>
      <c r="AI127" s="752">
        <f t="shared" si="2"/>
        <v>0</v>
      </c>
      <c r="AJ127" s="751">
        <f t="shared" si="2"/>
        <v>0</v>
      </c>
    </row>
    <row r="128" spans="1:36">
      <c r="A128" s="723">
        <v>125</v>
      </c>
      <c r="B128" s="723">
        <f>+'Budget Summ Amt'!$L$6</f>
        <v>0</v>
      </c>
      <c r="C128" s="779">
        <f>+'Budget Summ Amt'!$D$6</f>
        <v>0</v>
      </c>
      <c r="D128" s="741"/>
      <c r="E128" s="725"/>
      <c r="F128" s="725"/>
      <c r="G128" s="726"/>
      <c r="H128" s="727"/>
      <c r="I128" s="728"/>
      <c r="J128" s="813"/>
      <c r="K128" s="742"/>
      <c r="L128" s="743"/>
      <c r="M128" s="743"/>
      <c r="N128" s="743"/>
      <c r="O128" s="744">
        <f>IFERROR((Sch_I_SB[[#This Row],[Proposed: Direct FTE]]+Sch_I_SB[[#This Row],[Proposed: Admin FTE]])*Sch_I_SB[[#This Row],[Proposed: Annual FTE salary $]]*(Sch_I_SB[[#This Row],[Proposed: Number of months]]/12),0)</f>
        <v>0</v>
      </c>
      <c r="P128" s="745"/>
      <c r="Q128" s="746">
        <f>Sch_I_SB[[#This Row],[Proposed: Benefits Rate %]]*Sch_I_SB[[#This Row],[Proposed: Total salary expense $]]</f>
        <v>0</v>
      </c>
      <c r="R128" s="747">
        <f>Sch_I_SB[[#This Row],[Proposed: Total salary expense $]]+Sch_I_SB[[#This Row],[Proposed: Benefits $]]</f>
        <v>0</v>
      </c>
      <c r="S128" s="742"/>
      <c r="T128" s="743"/>
      <c r="U128" s="743"/>
      <c r="V128" s="743"/>
      <c r="W128" s="744">
        <f>IFERROR((Sch_I_SB[[#This Row],[Prior Approved: Direct FTE]]+Sch_I_SB[[#This Row],[Prior Approved: Admin FTE]])*Sch_I_SB[[#This Row],[Prior Approved: Annual FTE salary $]]*(Sch_I_SB[[#This Row],[Prior Approved: Number of months]]/12),0)</f>
        <v>0</v>
      </c>
      <c r="X128" s="745"/>
      <c r="Y128" s="753">
        <f>Sch_I_SB[[#This Row],[Prior Approved: Total salary expense $]]*Sch_I_SB[[#This Row],[Prior Approved: Benefits Rate %]]</f>
        <v>0</v>
      </c>
      <c r="Z128" s="747">
        <f>+Sch_I_SB[[#This Row],[Prior Approved: Total salary expense $]]+Sch_I_SB[[#This Row],[Prior Approved: Benefits $]]</f>
        <v>0</v>
      </c>
      <c r="AA128" s="748">
        <f>IFERROR(Sch_I_SB[[#This Row],[Proposed: Direct FTE]]-Sch_I_SB[[#This Row],[Prior Approved: Direct FTE]],0)</f>
        <v>0</v>
      </c>
      <c r="AB128" s="744">
        <f>IFERROR(Sch_I_SB[[#This Row],[Proposed: Admin FTE]]-Sch_I_SB[[#This Row],[Prior Approved: Admin FTE]],0)</f>
        <v>0</v>
      </c>
      <c r="AC128" s="747">
        <f>IFERROR(Sch_I_SB[[#This Row],[Proposed: Total S&amp;B $]]-Sch_I_SB[[#This Row],[Prior Approved: Total S&amp;B $]],0)</f>
        <v>0</v>
      </c>
      <c r="AE128" s="749">
        <f>+Sch_I_SB[[#This Row],[Proposed: Direct FTE]]*(Sch_I_SB[[#This Row],[Proposed: Number of months]]/12)</f>
        <v>0</v>
      </c>
      <c r="AF128" s="750">
        <f>+Sch_I_SB[[#This Row],[Proposed: Admin FTE]]*(Sch_I_SB[[#This Row],[Proposed: Number of months]]/12)</f>
        <v>0</v>
      </c>
      <c r="AG128" s="749">
        <f>+Sch_I_SB[[#This Row],[Prior Approved: Direct FTE]]*(Sch_I_SB[[#This Row],[Prior Approved: Number of months]]/12)</f>
        <v>0</v>
      </c>
      <c r="AH128" s="751">
        <f>+Sch_I_SB[[#This Row],[Prior Approved: Admin FTE]]*(Sch_I_SB[[#This Row],[Prior Approved: Number of months]]/12)</f>
        <v>0</v>
      </c>
      <c r="AI128" s="752">
        <f t="shared" si="2"/>
        <v>0</v>
      </c>
      <c r="AJ128" s="751">
        <f t="shared" si="2"/>
        <v>0</v>
      </c>
    </row>
    <row r="129" spans="1:36">
      <c r="A129" s="723">
        <v>126</v>
      </c>
      <c r="B129" s="723">
        <f>+'Budget Summ Amt'!$L$6</f>
        <v>0</v>
      </c>
      <c r="C129" s="779">
        <f>+'Budget Summ Amt'!$D$6</f>
        <v>0</v>
      </c>
      <c r="D129" s="741"/>
      <c r="E129" s="725"/>
      <c r="F129" s="725"/>
      <c r="G129" s="726"/>
      <c r="H129" s="727"/>
      <c r="I129" s="728"/>
      <c r="J129" s="813"/>
      <c r="K129" s="742"/>
      <c r="L129" s="743"/>
      <c r="M129" s="743"/>
      <c r="N129" s="743"/>
      <c r="O129" s="744">
        <f>IFERROR((Sch_I_SB[[#This Row],[Proposed: Direct FTE]]+Sch_I_SB[[#This Row],[Proposed: Admin FTE]])*Sch_I_SB[[#This Row],[Proposed: Annual FTE salary $]]*(Sch_I_SB[[#This Row],[Proposed: Number of months]]/12),0)</f>
        <v>0</v>
      </c>
      <c r="P129" s="745"/>
      <c r="Q129" s="746">
        <f>Sch_I_SB[[#This Row],[Proposed: Benefits Rate %]]*Sch_I_SB[[#This Row],[Proposed: Total salary expense $]]</f>
        <v>0</v>
      </c>
      <c r="R129" s="747">
        <f>Sch_I_SB[[#This Row],[Proposed: Total salary expense $]]+Sch_I_SB[[#This Row],[Proposed: Benefits $]]</f>
        <v>0</v>
      </c>
      <c r="S129" s="742"/>
      <c r="T129" s="743"/>
      <c r="U129" s="743"/>
      <c r="V129" s="743"/>
      <c r="W129" s="744">
        <f>IFERROR((Sch_I_SB[[#This Row],[Prior Approved: Direct FTE]]+Sch_I_SB[[#This Row],[Prior Approved: Admin FTE]])*Sch_I_SB[[#This Row],[Prior Approved: Annual FTE salary $]]*(Sch_I_SB[[#This Row],[Prior Approved: Number of months]]/12),0)</f>
        <v>0</v>
      </c>
      <c r="X129" s="745"/>
      <c r="Y129" s="753">
        <f>Sch_I_SB[[#This Row],[Prior Approved: Total salary expense $]]*Sch_I_SB[[#This Row],[Prior Approved: Benefits Rate %]]</f>
        <v>0</v>
      </c>
      <c r="Z129" s="747">
        <f>+Sch_I_SB[[#This Row],[Prior Approved: Total salary expense $]]+Sch_I_SB[[#This Row],[Prior Approved: Benefits $]]</f>
        <v>0</v>
      </c>
      <c r="AA129" s="748">
        <f>IFERROR(Sch_I_SB[[#This Row],[Proposed: Direct FTE]]-Sch_I_SB[[#This Row],[Prior Approved: Direct FTE]],0)</f>
        <v>0</v>
      </c>
      <c r="AB129" s="744">
        <f>IFERROR(Sch_I_SB[[#This Row],[Proposed: Admin FTE]]-Sch_I_SB[[#This Row],[Prior Approved: Admin FTE]],0)</f>
        <v>0</v>
      </c>
      <c r="AC129" s="747">
        <f>IFERROR(Sch_I_SB[[#This Row],[Proposed: Total S&amp;B $]]-Sch_I_SB[[#This Row],[Prior Approved: Total S&amp;B $]],0)</f>
        <v>0</v>
      </c>
      <c r="AE129" s="749">
        <f>+Sch_I_SB[[#This Row],[Proposed: Direct FTE]]*(Sch_I_SB[[#This Row],[Proposed: Number of months]]/12)</f>
        <v>0</v>
      </c>
      <c r="AF129" s="750">
        <f>+Sch_I_SB[[#This Row],[Proposed: Admin FTE]]*(Sch_I_SB[[#This Row],[Proposed: Number of months]]/12)</f>
        <v>0</v>
      </c>
      <c r="AG129" s="749">
        <f>+Sch_I_SB[[#This Row],[Prior Approved: Direct FTE]]*(Sch_I_SB[[#This Row],[Prior Approved: Number of months]]/12)</f>
        <v>0</v>
      </c>
      <c r="AH129" s="751">
        <f>+Sch_I_SB[[#This Row],[Prior Approved: Admin FTE]]*(Sch_I_SB[[#This Row],[Prior Approved: Number of months]]/12)</f>
        <v>0</v>
      </c>
      <c r="AI129" s="752">
        <f t="shared" si="2"/>
        <v>0</v>
      </c>
      <c r="AJ129" s="751">
        <f t="shared" si="2"/>
        <v>0</v>
      </c>
    </row>
    <row r="130" spans="1:36">
      <c r="A130" s="723">
        <v>127</v>
      </c>
      <c r="B130" s="723">
        <f>+'Budget Summ Amt'!$L$6</f>
        <v>0</v>
      </c>
      <c r="C130" s="779">
        <f>+'Budget Summ Amt'!$D$6</f>
        <v>0</v>
      </c>
      <c r="D130" s="741"/>
      <c r="E130" s="725"/>
      <c r="F130" s="725"/>
      <c r="G130" s="726"/>
      <c r="H130" s="727"/>
      <c r="I130" s="728"/>
      <c r="J130" s="813"/>
      <c r="K130" s="742"/>
      <c r="L130" s="743"/>
      <c r="M130" s="743"/>
      <c r="N130" s="743"/>
      <c r="O130" s="744">
        <f>IFERROR((Sch_I_SB[[#This Row],[Proposed: Direct FTE]]+Sch_I_SB[[#This Row],[Proposed: Admin FTE]])*Sch_I_SB[[#This Row],[Proposed: Annual FTE salary $]]*(Sch_I_SB[[#This Row],[Proposed: Number of months]]/12),0)</f>
        <v>0</v>
      </c>
      <c r="P130" s="745"/>
      <c r="Q130" s="746">
        <f>Sch_I_SB[[#This Row],[Proposed: Benefits Rate %]]*Sch_I_SB[[#This Row],[Proposed: Total salary expense $]]</f>
        <v>0</v>
      </c>
      <c r="R130" s="747">
        <f>Sch_I_SB[[#This Row],[Proposed: Total salary expense $]]+Sch_I_SB[[#This Row],[Proposed: Benefits $]]</f>
        <v>0</v>
      </c>
      <c r="S130" s="742"/>
      <c r="T130" s="743"/>
      <c r="U130" s="743"/>
      <c r="V130" s="743"/>
      <c r="W130" s="744">
        <f>IFERROR((Sch_I_SB[[#This Row],[Prior Approved: Direct FTE]]+Sch_I_SB[[#This Row],[Prior Approved: Admin FTE]])*Sch_I_SB[[#This Row],[Prior Approved: Annual FTE salary $]]*(Sch_I_SB[[#This Row],[Prior Approved: Number of months]]/12),0)</f>
        <v>0</v>
      </c>
      <c r="X130" s="745"/>
      <c r="Y130" s="753">
        <f>Sch_I_SB[[#This Row],[Prior Approved: Total salary expense $]]*Sch_I_SB[[#This Row],[Prior Approved: Benefits Rate %]]</f>
        <v>0</v>
      </c>
      <c r="Z130" s="747">
        <f>+Sch_I_SB[[#This Row],[Prior Approved: Total salary expense $]]+Sch_I_SB[[#This Row],[Prior Approved: Benefits $]]</f>
        <v>0</v>
      </c>
      <c r="AA130" s="748">
        <f>IFERROR(Sch_I_SB[[#This Row],[Proposed: Direct FTE]]-Sch_I_SB[[#This Row],[Prior Approved: Direct FTE]],0)</f>
        <v>0</v>
      </c>
      <c r="AB130" s="744">
        <f>IFERROR(Sch_I_SB[[#This Row],[Proposed: Admin FTE]]-Sch_I_SB[[#This Row],[Prior Approved: Admin FTE]],0)</f>
        <v>0</v>
      </c>
      <c r="AC130" s="747">
        <f>IFERROR(Sch_I_SB[[#This Row],[Proposed: Total S&amp;B $]]-Sch_I_SB[[#This Row],[Prior Approved: Total S&amp;B $]],0)</f>
        <v>0</v>
      </c>
      <c r="AE130" s="749">
        <f>+Sch_I_SB[[#This Row],[Proposed: Direct FTE]]*(Sch_I_SB[[#This Row],[Proposed: Number of months]]/12)</f>
        <v>0</v>
      </c>
      <c r="AF130" s="750">
        <f>+Sch_I_SB[[#This Row],[Proposed: Admin FTE]]*(Sch_I_SB[[#This Row],[Proposed: Number of months]]/12)</f>
        <v>0</v>
      </c>
      <c r="AG130" s="749">
        <f>+Sch_I_SB[[#This Row],[Prior Approved: Direct FTE]]*(Sch_I_SB[[#This Row],[Prior Approved: Number of months]]/12)</f>
        <v>0</v>
      </c>
      <c r="AH130" s="751">
        <f>+Sch_I_SB[[#This Row],[Prior Approved: Admin FTE]]*(Sch_I_SB[[#This Row],[Prior Approved: Number of months]]/12)</f>
        <v>0</v>
      </c>
      <c r="AI130" s="752">
        <f t="shared" si="2"/>
        <v>0</v>
      </c>
      <c r="AJ130" s="751">
        <f t="shared" si="2"/>
        <v>0</v>
      </c>
    </row>
    <row r="131" spans="1:36">
      <c r="A131" s="723">
        <v>128</v>
      </c>
      <c r="B131" s="723">
        <f>+'Budget Summ Amt'!$L$6</f>
        <v>0</v>
      </c>
      <c r="C131" s="779">
        <f>+'Budget Summ Amt'!$D$6</f>
        <v>0</v>
      </c>
      <c r="D131" s="741"/>
      <c r="E131" s="725"/>
      <c r="F131" s="725"/>
      <c r="G131" s="726"/>
      <c r="H131" s="727"/>
      <c r="I131" s="728"/>
      <c r="J131" s="813"/>
      <c r="K131" s="742"/>
      <c r="L131" s="743"/>
      <c r="M131" s="743"/>
      <c r="N131" s="743"/>
      <c r="O131" s="744">
        <f>IFERROR((Sch_I_SB[[#This Row],[Proposed: Direct FTE]]+Sch_I_SB[[#This Row],[Proposed: Admin FTE]])*Sch_I_SB[[#This Row],[Proposed: Annual FTE salary $]]*(Sch_I_SB[[#This Row],[Proposed: Number of months]]/12),0)</f>
        <v>0</v>
      </c>
      <c r="P131" s="745"/>
      <c r="Q131" s="746">
        <f>Sch_I_SB[[#This Row],[Proposed: Benefits Rate %]]*Sch_I_SB[[#This Row],[Proposed: Total salary expense $]]</f>
        <v>0</v>
      </c>
      <c r="R131" s="747">
        <f>Sch_I_SB[[#This Row],[Proposed: Total salary expense $]]+Sch_I_SB[[#This Row],[Proposed: Benefits $]]</f>
        <v>0</v>
      </c>
      <c r="S131" s="742"/>
      <c r="T131" s="743"/>
      <c r="U131" s="743"/>
      <c r="V131" s="743"/>
      <c r="W131" s="744">
        <f>IFERROR((Sch_I_SB[[#This Row],[Prior Approved: Direct FTE]]+Sch_I_SB[[#This Row],[Prior Approved: Admin FTE]])*Sch_I_SB[[#This Row],[Prior Approved: Annual FTE salary $]]*(Sch_I_SB[[#This Row],[Prior Approved: Number of months]]/12),0)</f>
        <v>0</v>
      </c>
      <c r="X131" s="745"/>
      <c r="Y131" s="753">
        <f>Sch_I_SB[[#This Row],[Prior Approved: Total salary expense $]]*Sch_I_SB[[#This Row],[Prior Approved: Benefits Rate %]]</f>
        <v>0</v>
      </c>
      <c r="Z131" s="747">
        <f>+Sch_I_SB[[#This Row],[Prior Approved: Total salary expense $]]+Sch_I_SB[[#This Row],[Prior Approved: Benefits $]]</f>
        <v>0</v>
      </c>
      <c r="AA131" s="748">
        <f>IFERROR(Sch_I_SB[[#This Row],[Proposed: Direct FTE]]-Sch_I_SB[[#This Row],[Prior Approved: Direct FTE]],0)</f>
        <v>0</v>
      </c>
      <c r="AB131" s="744">
        <f>IFERROR(Sch_I_SB[[#This Row],[Proposed: Admin FTE]]-Sch_I_SB[[#This Row],[Prior Approved: Admin FTE]],0)</f>
        <v>0</v>
      </c>
      <c r="AC131" s="747">
        <f>IFERROR(Sch_I_SB[[#This Row],[Proposed: Total S&amp;B $]]-Sch_I_SB[[#This Row],[Prior Approved: Total S&amp;B $]],0)</f>
        <v>0</v>
      </c>
      <c r="AE131" s="749">
        <f>+Sch_I_SB[[#This Row],[Proposed: Direct FTE]]*(Sch_I_SB[[#This Row],[Proposed: Number of months]]/12)</f>
        <v>0</v>
      </c>
      <c r="AF131" s="750">
        <f>+Sch_I_SB[[#This Row],[Proposed: Admin FTE]]*(Sch_I_SB[[#This Row],[Proposed: Number of months]]/12)</f>
        <v>0</v>
      </c>
      <c r="AG131" s="749">
        <f>+Sch_I_SB[[#This Row],[Prior Approved: Direct FTE]]*(Sch_I_SB[[#This Row],[Prior Approved: Number of months]]/12)</f>
        <v>0</v>
      </c>
      <c r="AH131" s="751">
        <f>+Sch_I_SB[[#This Row],[Prior Approved: Admin FTE]]*(Sch_I_SB[[#This Row],[Prior Approved: Number of months]]/12)</f>
        <v>0</v>
      </c>
      <c r="AI131" s="752">
        <f t="shared" si="2"/>
        <v>0</v>
      </c>
      <c r="AJ131" s="751">
        <f t="shared" si="2"/>
        <v>0</v>
      </c>
    </row>
    <row r="132" spans="1:36">
      <c r="A132" s="723">
        <v>129</v>
      </c>
      <c r="B132" s="723">
        <f>+'Budget Summ Amt'!$L$6</f>
        <v>0</v>
      </c>
      <c r="C132" s="779">
        <f>+'Budget Summ Amt'!$D$6</f>
        <v>0</v>
      </c>
      <c r="D132" s="741"/>
      <c r="E132" s="725"/>
      <c r="F132" s="725"/>
      <c r="G132" s="726"/>
      <c r="H132" s="727"/>
      <c r="I132" s="728"/>
      <c r="J132" s="813"/>
      <c r="K132" s="742"/>
      <c r="L132" s="743"/>
      <c r="M132" s="743"/>
      <c r="N132" s="743"/>
      <c r="O132" s="744">
        <f>IFERROR((Sch_I_SB[[#This Row],[Proposed: Direct FTE]]+Sch_I_SB[[#This Row],[Proposed: Admin FTE]])*Sch_I_SB[[#This Row],[Proposed: Annual FTE salary $]]*(Sch_I_SB[[#This Row],[Proposed: Number of months]]/12),0)</f>
        <v>0</v>
      </c>
      <c r="P132" s="745"/>
      <c r="Q132" s="746">
        <f>Sch_I_SB[[#This Row],[Proposed: Benefits Rate %]]*Sch_I_SB[[#This Row],[Proposed: Total salary expense $]]</f>
        <v>0</v>
      </c>
      <c r="R132" s="747">
        <f>Sch_I_SB[[#This Row],[Proposed: Total salary expense $]]+Sch_I_SB[[#This Row],[Proposed: Benefits $]]</f>
        <v>0</v>
      </c>
      <c r="S132" s="742"/>
      <c r="T132" s="743"/>
      <c r="U132" s="743"/>
      <c r="V132" s="743"/>
      <c r="W132" s="744">
        <f>IFERROR((Sch_I_SB[[#This Row],[Prior Approved: Direct FTE]]+Sch_I_SB[[#This Row],[Prior Approved: Admin FTE]])*Sch_I_SB[[#This Row],[Prior Approved: Annual FTE salary $]]*(Sch_I_SB[[#This Row],[Prior Approved: Number of months]]/12),0)</f>
        <v>0</v>
      </c>
      <c r="X132" s="745"/>
      <c r="Y132" s="753">
        <f>Sch_I_SB[[#This Row],[Prior Approved: Total salary expense $]]*Sch_I_SB[[#This Row],[Prior Approved: Benefits Rate %]]</f>
        <v>0</v>
      </c>
      <c r="Z132" s="747">
        <f>+Sch_I_SB[[#This Row],[Prior Approved: Total salary expense $]]+Sch_I_SB[[#This Row],[Prior Approved: Benefits $]]</f>
        <v>0</v>
      </c>
      <c r="AA132" s="748">
        <f>IFERROR(Sch_I_SB[[#This Row],[Proposed: Direct FTE]]-Sch_I_SB[[#This Row],[Prior Approved: Direct FTE]],0)</f>
        <v>0</v>
      </c>
      <c r="AB132" s="744">
        <f>IFERROR(Sch_I_SB[[#This Row],[Proposed: Admin FTE]]-Sch_I_SB[[#This Row],[Prior Approved: Admin FTE]],0)</f>
        <v>0</v>
      </c>
      <c r="AC132" s="747">
        <f>IFERROR(Sch_I_SB[[#This Row],[Proposed: Total S&amp;B $]]-Sch_I_SB[[#This Row],[Prior Approved: Total S&amp;B $]],0)</f>
        <v>0</v>
      </c>
      <c r="AE132" s="749">
        <f>+Sch_I_SB[[#This Row],[Proposed: Direct FTE]]*(Sch_I_SB[[#This Row],[Proposed: Number of months]]/12)</f>
        <v>0</v>
      </c>
      <c r="AF132" s="750">
        <f>+Sch_I_SB[[#This Row],[Proposed: Admin FTE]]*(Sch_I_SB[[#This Row],[Proposed: Number of months]]/12)</f>
        <v>0</v>
      </c>
      <c r="AG132" s="749">
        <f>+Sch_I_SB[[#This Row],[Prior Approved: Direct FTE]]*(Sch_I_SB[[#This Row],[Prior Approved: Number of months]]/12)</f>
        <v>0</v>
      </c>
      <c r="AH132" s="751">
        <f>+Sch_I_SB[[#This Row],[Prior Approved: Admin FTE]]*(Sch_I_SB[[#This Row],[Prior Approved: Number of months]]/12)</f>
        <v>0</v>
      </c>
      <c r="AI132" s="752">
        <f t="shared" si="2"/>
        <v>0</v>
      </c>
      <c r="AJ132" s="751">
        <f t="shared" si="2"/>
        <v>0</v>
      </c>
    </row>
    <row r="133" spans="1:36">
      <c r="A133" s="723">
        <v>130</v>
      </c>
      <c r="B133" s="723">
        <f>+'Budget Summ Amt'!$L$6</f>
        <v>0</v>
      </c>
      <c r="C133" s="779">
        <f>+'Budget Summ Amt'!$D$6</f>
        <v>0</v>
      </c>
      <c r="D133" s="741"/>
      <c r="E133" s="725"/>
      <c r="F133" s="725"/>
      <c r="G133" s="726"/>
      <c r="H133" s="727"/>
      <c r="I133" s="728"/>
      <c r="J133" s="813"/>
      <c r="K133" s="742"/>
      <c r="L133" s="743"/>
      <c r="M133" s="743"/>
      <c r="N133" s="743"/>
      <c r="O133" s="744">
        <f>IFERROR((Sch_I_SB[[#This Row],[Proposed: Direct FTE]]+Sch_I_SB[[#This Row],[Proposed: Admin FTE]])*Sch_I_SB[[#This Row],[Proposed: Annual FTE salary $]]*(Sch_I_SB[[#This Row],[Proposed: Number of months]]/12),0)</f>
        <v>0</v>
      </c>
      <c r="P133" s="745"/>
      <c r="Q133" s="746">
        <f>Sch_I_SB[[#This Row],[Proposed: Benefits Rate %]]*Sch_I_SB[[#This Row],[Proposed: Total salary expense $]]</f>
        <v>0</v>
      </c>
      <c r="R133" s="747">
        <f>Sch_I_SB[[#This Row],[Proposed: Total salary expense $]]+Sch_I_SB[[#This Row],[Proposed: Benefits $]]</f>
        <v>0</v>
      </c>
      <c r="S133" s="742"/>
      <c r="T133" s="743"/>
      <c r="U133" s="743"/>
      <c r="V133" s="743"/>
      <c r="W133" s="744">
        <f>IFERROR((Sch_I_SB[[#This Row],[Prior Approved: Direct FTE]]+Sch_I_SB[[#This Row],[Prior Approved: Admin FTE]])*Sch_I_SB[[#This Row],[Prior Approved: Annual FTE salary $]]*(Sch_I_SB[[#This Row],[Prior Approved: Number of months]]/12),0)</f>
        <v>0</v>
      </c>
      <c r="X133" s="745"/>
      <c r="Y133" s="753">
        <f>Sch_I_SB[[#This Row],[Prior Approved: Total salary expense $]]*Sch_I_SB[[#This Row],[Prior Approved: Benefits Rate %]]</f>
        <v>0</v>
      </c>
      <c r="Z133" s="747">
        <f>+Sch_I_SB[[#This Row],[Prior Approved: Total salary expense $]]+Sch_I_SB[[#This Row],[Prior Approved: Benefits $]]</f>
        <v>0</v>
      </c>
      <c r="AA133" s="748">
        <f>IFERROR(Sch_I_SB[[#This Row],[Proposed: Direct FTE]]-Sch_I_SB[[#This Row],[Prior Approved: Direct FTE]],0)</f>
        <v>0</v>
      </c>
      <c r="AB133" s="744">
        <f>IFERROR(Sch_I_SB[[#This Row],[Proposed: Admin FTE]]-Sch_I_SB[[#This Row],[Prior Approved: Admin FTE]],0)</f>
        <v>0</v>
      </c>
      <c r="AC133" s="747">
        <f>IFERROR(Sch_I_SB[[#This Row],[Proposed: Total S&amp;B $]]-Sch_I_SB[[#This Row],[Prior Approved: Total S&amp;B $]],0)</f>
        <v>0</v>
      </c>
      <c r="AE133" s="749">
        <f>+Sch_I_SB[[#This Row],[Proposed: Direct FTE]]*(Sch_I_SB[[#This Row],[Proposed: Number of months]]/12)</f>
        <v>0</v>
      </c>
      <c r="AF133" s="750">
        <f>+Sch_I_SB[[#This Row],[Proposed: Admin FTE]]*(Sch_I_SB[[#This Row],[Proposed: Number of months]]/12)</f>
        <v>0</v>
      </c>
      <c r="AG133" s="749">
        <f>+Sch_I_SB[[#This Row],[Prior Approved: Direct FTE]]*(Sch_I_SB[[#This Row],[Prior Approved: Number of months]]/12)</f>
        <v>0</v>
      </c>
      <c r="AH133" s="751">
        <f>+Sch_I_SB[[#This Row],[Prior Approved: Admin FTE]]*(Sch_I_SB[[#This Row],[Prior Approved: Number of months]]/12)</f>
        <v>0</v>
      </c>
      <c r="AI133" s="752">
        <f t="shared" si="2"/>
        <v>0</v>
      </c>
      <c r="AJ133" s="751">
        <f t="shared" si="2"/>
        <v>0</v>
      </c>
    </row>
    <row r="134" spans="1:36">
      <c r="A134" s="723">
        <v>131</v>
      </c>
      <c r="B134" s="723">
        <f>+'Budget Summ Amt'!$L$6</f>
        <v>0</v>
      </c>
      <c r="C134" s="779">
        <f>+'Budget Summ Amt'!$D$6</f>
        <v>0</v>
      </c>
      <c r="D134" s="741"/>
      <c r="E134" s="725"/>
      <c r="F134" s="725"/>
      <c r="G134" s="726"/>
      <c r="H134" s="727"/>
      <c r="I134" s="728"/>
      <c r="J134" s="813"/>
      <c r="K134" s="742"/>
      <c r="L134" s="743"/>
      <c r="M134" s="743"/>
      <c r="N134" s="743"/>
      <c r="O134" s="744">
        <f>IFERROR((Sch_I_SB[[#This Row],[Proposed: Direct FTE]]+Sch_I_SB[[#This Row],[Proposed: Admin FTE]])*Sch_I_SB[[#This Row],[Proposed: Annual FTE salary $]]*(Sch_I_SB[[#This Row],[Proposed: Number of months]]/12),0)</f>
        <v>0</v>
      </c>
      <c r="P134" s="745"/>
      <c r="Q134" s="746">
        <f>Sch_I_SB[[#This Row],[Proposed: Benefits Rate %]]*Sch_I_SB[[#This Row],[Proposed: Total salary expense $]]</f>
        <v>0</v>
      </c>
      <c r="R134" s="747">
        <f>Sch_I_SB[[#This Row],[Proposed: Total salary expense $]]+Sch_I_SB[[#This Row],[Proposed: Benefits $]]</f>
        <v>0</v>
      </c>
      <c r="S134" s="742"/>
      <c r="T134" s="743"/>
      <c r="U134" s="743"/>
      <c r="V134" s="743"/>
      <c r="W134" s="744">
        <f>IFERROR((Sch_I_SB[[#This Row],[Prior Approved: Direct FTE]]+Sch_I_SB[[#This Row],[Prior Approved: Admin FTE]])*Sch_I_SB[[#This Row],[Prior Approved: Annual FTE salary $]]*(Sch_I_SB[[#This Row],[Prior Approved: Number of months]]/12),0)</f>
        <v>0</v>
      </c>
      <c r="X134" s="745"/>
      <c r="Y134" s="753">
        <f>Sch_I_SB[[#This Row],[Prior Approved: Total salary expense $]]*Sch_I_SB[[#This Row],[Prior Approved: Benefits Rate %]]</f>
        <v>0</v>
      </c>
      <c r="Z134" s="747">
        <f>+Sch_I_SB[[#This Row],[Prior Approved: Total salary expense $]]+Sch_I_SB[[#This Row],[Prior Approved: Benefits $]]</f>
        <v>0</v>
      </c>
      <c r="AA134" s="748">
        <f>IFERROR(Sch_I_SB[[#This Row],[Proposed: Direct FTE]]-Sch_I_SB[[#This Row],[Prior Approved: Direct FTE]],0)</f>
        <v>0</v>
      </c>
      <c r="AB134" s="744">
        <f>IFERROR(Sch_I_SB[[#This Row],[Proposed: Admin FTE]]-Sch_I_SB[[#This Row],[Prior Approved: Admin FTE]],0)</f>
        <v>0</v>
      </c>
      <c r="AC134" s="747">
        <f>IFERROR(Sch_I_SB[[#This Row],[Proposed: Total S&amp;B $]]-Sch_I_SB[[#This Row],[Prior Approved: Total S&amp;B $]],0)</f>
        <v>0</v>
      </c>
      <c r="AE134" s="749">
        <f>+Sch_I_SB[[#This Row],[Proposed: Direct FTE]]*(Sch_I_SB[[#This Row],[Proposed: Number of months]]/12)</f>
        <v>0</v>
      </c>
      <c r="AF134" s="750">
        <f>+Sch_I_SB[[#This Row],[Proposed: Admin FTE]]*(Sch_I_SB[[#This Row],[Proposed: Number of months]]/12)</f>
        <v>0</v>
      </c>
      <c r="AG134" s="749">
        <f>+Sch_I_SB[[#This Row],[Prior Approved: Direct FTE]]*(Sch_I_SB[[#This Row],[Prior Approved: Number of months]]/12)</f>
        <v>0</v>
      </c>
      <c r="AH134" s="751">
        <f>+Sch_I_SB[[#This Row],[Prior Approved: Admin FTE]]*(Sch_I_SB[[#This Row],[Prior Approved: Number of months]]/12)</f>
        <v>0</v>
      </c>
      <c r="AI134" s="752">
        <f t="shared" si="2"/>
        <v>0</v>
      </c>
      <c r="AJ134" s="751">
        <f t="shared" si="2"/>
        <v>0</v>
      </c>
    </row>
    <row r="135" spans="1:36">
      <c r="A135" s="723">
        <v>132</v>
      </c>
      <c r="B135" s="723">
        <f>+'Budget Summ Amt'!$L$6</f>
        <v>0</v>
      </c>
      <c r="C135" s="779">
        <f>+'Budget Summ Amt'!$D$6</f>
        <v>0</v>
      </c>
      <c r="D135" s="741"/>
      <c r="E135" s="725"/>
      <c r="F135" s="725"/>
      <c r="G135" s="726"/>
      <c r="H135" s="727"/>
      <c r="I135" s="728"/>
      <c r="J135" s="813"/>
      <c r="K135" s="742"/>
      <c r="L135" s="743"/>
      <c r="M135" s="743"/>
      <c r="N135" s="743"/>
      <c r="O135" s="744">
        <f>IFERROR((Sch_I_SB[[#This Row],[Proposed: Direct FTE]]+Sch_I_SB[[#This Row],[Proposed: Admin FTE]])*Sch_I_SB[[#This Row],[Proposed: Annual FTE salary $]]*(Sch_I_SB[[#This Row],[Proposed: Number of months]]/12),0)</f>
        <v>0</v>
      </c>
      <c r="P135" s="745"/>
      <c r="Q135" s="746">
        <f>Sch_I_SB[[#This Row],[Proposed: Benefits Rate %]]*Sch_I_SB[[#This Row],[Proposed: Total salary expense $]]</f>
        <v>0</v>
      </c>
      <c r="R135" s="747">
        <f>Sch_I_SB[[#This Row],[Proposed: Total salary expense $]]+Sch_I_SB[[#This Row],[Proposed: Benefits $]]</f>
        <v>0</v>
      </c>
      <c r="S135" s="742"/>
      <c r="T135" s="743"/>
      <c r="U135" s="743"/>
      <c r="V135" s="743"/>
      <c r="W135" s="744">
        <f>IFERROR((Sch_I_SB[[#This Row],[Prior Approved: Direct FTE]]+Sch_I_SB[[#This Row],[Prior Approved: Admin FTE]])*Sch_I_SB[[#This Row],[Prior Approved: Annual FTE salary $]]*(Sch_I_SB[[#This Row],[Prior Approved: Number of months]]/12),0)</f>
        <v>0</v>
      </c>
      <c r="X135" s="745"/>
      <c r="Y135" s="753">
        <f>Sch_I_SB[[#This Row],[Prior Approved: Total salary expense $]]*Sch_I_SB[[#This Row],[Prior Approved: Benefits Rate %]]</f>
        <v>0</v>
      </c>
      <c r="Z135" s="747">
        <f>+Sch_I_SB[[#This Row],[Prior Approved: Total salary expense $]]+Sch_I_SB[[#This Row],[Prior Approved: Benefits $]]</f>
        <v>0</v>
      </c>
      <c r="AA135" s="748">
        <f>IFERROR(Sch_I_SB[[#This Row],[Proposed: Direct FTE]]-Sch_I_SB[[#This Row],[Prior Approved: Direct FTE]],0)</f>
        <v>0</v>
      </c>
      <c r="AB135" s="744">
        <f>IFERROR(Sch_I_SB[[#This Row],[Proposed: Admin FTE]]-Sch_I_SB[[#This Row],[Prior Approved: Admin FTE]],0)</f>
        <v>0</v>
      </c>
      <c r="AC135" s="747">
        <f>IFERROR(Sch_I_SB[[#This Row],[Proposed: Total S&amp;B $]]-Sch_I_SB[[#This Row],[Prior Approved: Total S&amp;B $]],0)</f>
        <v>0</v>
      </c>
      <c r="AE135" s="749">
        <f>+Sch_I_SB[[#This Row],[Proposed: Direct FTE]]*(Sch_I_SB[[#This Row],[Proposed: Number of months]]/12)</f>
        <v>0</v>
      </c>
      <c r="AF135" s="750">
        <f>+Sch_I_SB[[#This Row],[Proposed: Admin FTE]]*(Sch_I_SB[[#This Row],[Proposed: Number of months]]/12)</f>
        <v>0</v>
      </c>
      <c r="AG135" s="749">
        <f>+Sch_I_SB[[#This Row],[Prior Approved: Direct FTE]]*(Sch_I_SB[[#This Row],[Prior Approved: Number of months]]/12)</f>
        <v>0</v>
      </c>
      <c r="AH135" s="751">
        <f>+Sch_I_SB[[#This Row],[Prior Approved: Admin FTE]]*(Sch_I_SB[[#This Row],[Prior Approved: Number of months]]/12)</f>
        <v>0</v>
      </c>
      <c r="AI135" s="752">
        <f t="shared" si="2"/>
        <v>0</v>
      </c>
      <c r="AJ135" s="751">
        <f t="shared" si="2"/>
        <v>0</v>
      </c>
    </row>
    <row r="136" spans="1:36">
      <c r="A136" s="723">
        <v>133</v>
      </c>
      <c r="B136" s="723">
        <f>+'Budget Summ Amt'!$L$6</f>
        <v>0</v>
      </c>
      <c r="C136" s="779">
        <f>+'Budget Summ Amt'!$D$6</f>
        <v>0</v>
      </c>
      <c r="D136" s="741"/>
      <c r="E136" s="725"/>
      <c r="F136" s="725"/>
      <c r="G136" s="726"/>
      <c r="H136" s="727"/>
      <c r="I136" s="728"/>
      <c r="J136" s="813"/>
      <c r="K136" s="742"/>
      <c r="L136" s="743"/>
      <c r="M136" s="743"/>
      <c r="N136" s="743"/>
      <c r="O136" s="744">
        <f>IFERROR((Sch_I_SB[[#This Row],[Proposed: Direct FTE]]+Sch_I_SB[[#This Row],[Proposed: Admin FTE]])*Sch_I_SB[[#This Row],[Proposed: Annual FTE salary $]]*(Sch_I_SB[[#This Row],[Proposed: Number of months]]/12),0)</f>
        <v>0</v>
      </c>
      <c r="P136" s="745"/>
      <c r="Q136" s="746">
        <f>Sch_I_SB[[#This Row],[Proposed: Benefits Rate %]]*Sch_I_SB[[#This Row],[Proposed: Total salary expense $]]</f>
        <v>0</v>
      </c>
      <c r="R136" s="747">
        <f>Sch_I_SB[[#This Row],[Proposed: Total salary expense $]]+Sch_I_SB[[#This Row],[Proposed: Benefits $]]</f>
        <v>0</v>
      </c>
      <c r="S136" s="742"/>
      <c r="T136" s="743"/>
      <c r="U136" s="743"/>
      <c r="V136" s="743"/>
      <c r="W136" s="744">
        <f>IFERROR((Sch_I_SB[[#This Row],[Prior Approved: Direct FTE]]+Sch_I_SB[[#This Row],[Prior Approved: Admin FTE]])*Sch_I_SB[[#This Row],[Prior Approved: Annual FTE salary $]]*(Sch_I_SB[[#This Row],[Prior Approved: Number of months]]/12),0)</f>
        <v>0</v>
      </c>
      <c r="X136" s="745"/>
      <c r="Y136" s="753">
        <f>Sch_I_SB[[#This Row],[Prior Approved: Total salary expense $]]*Sch_I_SB[[#This Row],[Prior Approved: Benefits Rate %]]</f>
        <v>0</v>
      </c>
      <c r="Z136" s="747">
        <f>+Sch_I_SB[[#This Row],[Prior Approved: Total salary expense $]]+Sch_I_SB[[#This Row],[Prior Approved: Benefits $]]</f>
        <v>0</v>
      </c>
      <c r="AA136" s="748">
        <f>IFERROR(Sch_I_SB[[#This Row],[Proposed: Direct FTE]]-Sch_I_SB[[#This Row],[Prior Approved: Direct FTE]],0)</f>
        <v>0</v>
      </c>
      <c r="AB136" s="744">
        <f>IFERROR(Sch_I_SB[[#This Row],[Proposed: Admin FTE]]-Sch_I_SB[[#This Row],[Prior Approved: Admin FTE]],0)</f>
        <v>0</v>
      </c>
      <c r="AC136" s="747">
        <f>IFERROR(Sch_I_SB[[#This Row],[Proposed: Total S&amp;B $]]-Sch_I_SB[[#This Row],[Prior Approved: Total S&amp;B $]],0)</f>
        <v>0</v>
      </c>
      <c r="AE136" s="749">
        <f>+Sch_I_SB[[#This Row],[Proposed: Direct FTE]]*(Sch_I_SB[[#This Row],[Proposed: Number of months]]/12)</f>
        <v>0</v>
      </c>
      <c r="AF136" s="750">
        <f>+Sch_I_SB[[#This Row],[Proposed: Admin FTE]]*(Sch_I_SB[[#This Row],[Proposed: Number of months]]/12)</f>
        <v>0</v>
      </c>
      <c r="AG136" s="749">
        <f>+Sch_I_SB[[#This Row],[Prior Approved: Direct FTE]]*(Sch_I_SB[[#This Row],[Prior Approved: Number of months]]/12)</f>
        <v>0</v>
      </c>
      <c r="AH136" s="751">
        <f>+Sch_I_SB[[#This Row],[Prior Approved: Admin FTE]]*(Sch_I_SB[[#This Row],[Prior Approved: Number of months]]/12)</f>
        <v>0</v>
      </c>
      <c r="AI136" s="752">
        <f t="shared" si="2"/>
        <v>0</v>
      </c>
      <c r="AJ136" s="751">
        <f t="shared" si="2"/>
        <v>0</v>
      </c>
    </row>
    <row r="137" spans="1:36">
      <c r="A137" s="723">
        <v>134</v>
      </c>
      <c r="B137" s="723">
        <f>+'Budget Summ Amt'!$L$6</f>
        <v>0</v>
      </c>
      <c r="C137" s="779">
        <f>+'Budget Summ Amt'!$D$6</f>
        <v>0</v>
      </c>
      <c r="D137" s="741"/>
      <c r="E137" s="725"/>
      <c r="F137" s="725"/>
      <c r="G137" s="726"/>
      <c r="H137" s="727"/>
      <c r="I137" s="728"/>
      <c r="J137" s="813"/>
      <c r="K137" s="742"/>
      <c r="L137" s="743"/>
      <c r="M137" s="743"/>
      <c r="N137" s="743"/>
      <c r="O137" s="744">
        <f>IFERROR((Sch_I_SB[[#This Row],[Proposed: Direct FTE]]+Sch_I_SB[[#This Row],[Proposed: Admin FTE]])*Sch_I_SB[[#This Row],[Proposed: Annual FTE salary $]]*(Sch_I_SB[[#This Row],[Proposed: Number of months]]/12),0)</f>
        <v>0</v>
      </c>
      <c r="P137" s="745"/>
      <c r="Q137" s="746">
        <f>Sch_I_SB[[#This Row],[Proposed: Benefits Rate %]]*Sch_I_SB[[#This Row],[Proposed: Total salary expense $]]</f>
        <v>0</v>
      </c>
      <c r="R137" s="747">
        <f>Sch_I_SB[[#This Row],[Proposed: Total salary expense $]]+Sch_I_SB[[#This Row],[Proposed: Benefits $]]</f>
        <v>0</v>
      </c>
      <c r="S137" s="742"/>
      <c r="T137" s="743"/>
      <c r="U137" s="743"/>
      <c r="V137" s="743"/>
      <c r="W137" s="744">
        <f>IFERROR((Sch_I_SB[[#This Row],[Prior Approved: Direct FTE]]+Sch_I_SB[[#This Row],[Prior Approved: Admin FTE]])*Sch_I_SB[[#This Row],[Prior Approved: Annual FTE salary $]]*(Sch_I_SB[[#This Row],[Prior Approved: Number of months]]/12),0)</f>
        <v>0</v>
      </c>
      <c r="X137" s="745"/>
      <c r="Y137" s="753">
        <f>Sch_I_SB[[#This Row],[Prior Approved: Total salary expense $]]*Sch_I_SB[[#This Row],[Prior Approved: Benefits Rate %]]</f>
        <v>0</v>
      </c>
      <c r="Z137" s="747">
        <f>+Sch_I_SB[[#This Row],[Prior Approved: Total salary expense $]]+Sch_I_SB[[#This Row],[Prior Approved: Benefits $]]</f>
        <v>0</v>
      </c>
      <c r="AA137" s="748">
        <f>IFERROR(Sch_I_SB[[#This Row],[Proposed: Direct FTE]]-Sch_I_SB[[#This Row],[Prior Approved: Direct FTE]],0)</f>
        <v>0</v>
      </c>
      <c r="AB137" s="744">
        <f>IFERROR(Sch_I_SB[[#This Row],[Proposed: Admin FTE]]-Sch_I_SB[[#This Row],[Prior Approved: Admin FTE]],0)</f>
        <v>0</v>
      </c>
      <c r="AC137" s="747">
        <f>IFERROR(Sch_I_SB[[#This Row],[Proposed: Total S&amp;B $]]-Sch_I_SB[[#This Row],[Prior Approved: Total S&amp;B $]],0)</f>
        <v>0</v>
      </c>
      <c r="AE137" s="749">
        <f>+Sch_I_SB[[#This Row],[Proposed: Direct FTE]]*(Sch_I_SB[[#This Row],[Proposed: Number of months]]/12)</f>
        <v>0</v>
      </c>
      <c r="AF137" s="750">
        <f>+Sch_I_SB[[#This Row],[Proposed: Admin FTE]]*(Sch_I_SB[[#This Row],[Proposed: Number of months]]/12)</f>
        <v>0</v>
      </c>
      <c r="AG137" s="749">
        <f>+Sch_I_SB[[#This Row],[Prior Approved: Direct FTE]]*(Sch_I_SB[[#This Row],[Prior Approved: Number of months]]/12)</f>
        <v>0</v>
      </c>
      <c r="AH137" s="751">
        <f>+Sch_I_SB[[#This Row],[Prior Approved: Admin FTE]]*(Sch_I_SB[[#This Row],[Prior Approved: Number of months]]/12)</f>
        <v>0</v>
      </c>
      <c r="AI137" s="752">
        <f t="shared" si="2"/>
        <v>0</v>
      </c>
      <c r="AJ137" s="751">
        <f t="shared" si="2"/>
        <v>0</v>
      </c>
    </row>
    <row r="138" spans="1:36">
      <c r="A138" s="723">
        <v>135</v>
      </c>
      <c r="B138" s="723">
        <f>+'Budget Summ Amt'!$L$6</f>
        <v>0</v>
      </c>
      <c r="C138" s="779">
        <f>+'Budget Summ Amt'!$D$6</f>
        <v>0</v>
      </c>
      <c r="D138" s="741"/>
      <c r="E138" s="725"/>
      <c r="F138" s="725"/>
      <c r="G138" s="726"/>
      <c r="H138" s="727"/>
      <c r="I138" s="728"/>
      <c r="J138" s="813"/>
      <c r="K138" s="742"/>
      <c r="L138" s="743"/>
      <c r="M138" s="743"/>
      <c r="N138" s="743"/>
      <c r="O138" s="744">
        <f>IFERROR((Sch_I_SB[[#This Row],[Proposed: Direct FTE]]+Sch_I_SB[[#This Row],[Proposed: Admin FTE]])*Sch_I_SB[[#This Row],[Proposed: Annual FTE salary $]]*(Sch_I_SB[[#This Row],[Proposed: Number of months]]/12),0)</f>
        <v>0</v>
      </c>
      <c r="P138" s="745"/>
      <c r="Q138" s="746">
        <f>Sch_I_SB[[#This Row],[Proposed: Benefits Rate %]]*Sch_I_SB[[#This Row],[Proposed: Total salary expense $]]</f>
        <v>0</v>
      </c>
      <c r="R138" s="747">
        <f>Sch_I_SB[[#This Row],[Proposed: Total salary expense $]]+Sch_I_SB[[#This Row],[Proposed: Benefits $]]</f>
        <v>0</v>
      </c>
      <c r="S138" s="742"/>
      <c r="T138" s="743"/>
      <c r="U138" s="743"/>
      <c r="V138" s="743"/>
      <c r="W138" s="744">
        <f>IFERROR((Sch_I_SB[[#This Row],[Prior Approved: Direct FTE]]+Sch_I_SB[[#This Row],[Prior Approved: Admin FTE]])*Sch_I_SB[[#This Row],[Prior Approved: Annual FTE salary $]]*(Sch_I_SB[[#This Row],[Prior Approved: Number of months]]/12),0)</f>
        <v>0</v>
      </c>
      <c r="X138" s="745"/>
      <c r="Y138" s="753">
        <f>Sch_I_SB[[#This Row],[Prior Approved: Total salary expense $]]*Sch_I_SB[[#This Row],[Prior Approved: Benefits Rate %]]</f>
        <v>0</v>
      </c>
      <c r="Z138" s="747">
        <f>+Sch_I_SB[[#This Row],[Prior Approved: Total salary expense $]]+Sch_I_SB[[#This Row],[Prior Approved: Benefits $]]</f>
        <v>0</v>
      </c>
      <c r="AA138" s="748">
        <f>IFERROR(Sch_I_SB[[#This Row],[Proposed: Direct FTE]]-Sch_I_SB[[#This Row],[Prior Approved: Direct FTE]],0)</f>
        <v>0</v>
      </c>
      <c r="AB138" s="744">
        <f>IFERROR(Sch_I_SB[[#This Row],[Proposed: Admin FTE]]-Sch_I_SB[[#This Row],[Prior Approved: Admin FTE]],0)</f>
        <v>0</v>
      </c>
      <c r="AC138" s="747">
        <f>IFERROR(Sch_I_SB[[#This Row],[Proposed: Total S&amp;B $]]-Sch_I_SB[[#This Row],[Prior Approved: Total S&amp;B $]],0)</f>
        <v>0</v>
      </c>
      <c r="AE138" s="749">
        <f>+Sch_I_SB[[#This Row],[Proposed: Direct FTE]]*(Sch_I_SB[[#This Row],[Proposed: Number of months]]/12)</f>
        <v>0</v>
      </c>
      <c r="AF138" s="750">
        <f>+Sch_I_SB[[#This Row],[Proposed: Admin FTE]]*(Sch_I_SB[[#This Row],[Proposed: Number of months]]/12)</f>
        <v>0</v>
      </c>
      <c r="AG138" s="749">
        <f>+Sch_I_SB[[#This Row],[Prior Approved: Direct FTE]]*(Sch_I_SB[[#This Row],[Prior Approved: Number of months]]/12)</f>
        <v>0</v>
      </c>
      <c r="AH138" s="751">
        <f>+Sch_I_SB[[#This Row],[Prior Approved: Admin FTE]]*(Sch_I_SB[[#This Row],[Prior Approved: Number of months]]/12)</f>
        <v>0</v>
      </c>
      <c r="AI138" s="752">
        <f t="shared" si="2"/>
        <v>0</v>
      </c>
      <c r="AJ138" s="751">
        <f t="shared" si="2"/>
        <v>0</v>
      </c>
    </row>
    <row r="139" spans="1:36">
      <c r="A139" s="723">
        <v>136</v>
      </c>
      <c r="B139" s="723">
        <f>+'Budget Summ Amt'!$L$6</f>
        <v>0</v>
      </c>
      <c r="C139" s="779">
        <f>+'Budget Summ Amt'!$D$6</f>
        <v>0</v>
      </c>
      <c r="D139" s="741"/>
      <c r="E139" s="725"/>
      <c r="F139" s="725"/>
      <c r="G139" s="726"/>
      <c r="H139" s="727"/>
      <c r="I139" s="728"/>
      <c r="J139" s="813"/>
      <c r="K139" s="742"/>
      <c r="L139" s="743"/>
      <c r="M139" s="743"/>
      <c r="N139" s="743"/>
      <c r="O139" s="744">
        <f>IFERROR((Sch_I_SB[[#This Row],[Proposed: Direct FTE]]+Sch_I_SB[[#This Row],[Proposed: Admin FTE]])*Sch_I_SB[[#This Row],[Proposed: Annual FTE salary $]]*(Sch_I_SB[[#This Row],[Proposed: Number of months]]/12),0)</f>
        <v>0</v>
      </c>
      <c r="P139" s="745"/>
      <c r="Q139" s="746">
        <f>Sch_I_SB[[#This Row],[Proposed: Benefits Rate %]]*Sch_I_SB[[#This Row],[Proposed: Total salary expense $]]</f>
        <v>0</v>
      </c>
      <c r="R139" s="747">
        <f>Sch_I_SB[[#This Row],[Proposed: Total salary expense $]]+Sch_I_SB[[#This Row],[Proposed: Benefits $]]</f>
        <v>0</v>
      </c>
      <c r="S139" s="742"/>
      <c r="T139" s="743"/>
      <c r="U139" s="743"/>
      <c r="V139" s="743"/>
      <c r="W139" s="744">
        <f>IFERROR((Sch_I_SB[[#This Row],[Prior Approved: Direct FTE]]+Sch_I_SB[[#This Row],[Prior Approved: Admin FTE]])*Sch_I_SB[[#This Row],[Prior Approved: Annual FTE salary $]]*(Sch_I_SB[[#This Row],[Prior Approved: Number of months]]/12),0)</f>
        <v>0</v>
      </c>
      <c r="X139" s="745"/>
      <c r="Y139" s="753">
        <f>Sch_I_SB[[#This Row],[Prior Approved: Total salary expense $]]*Sch_I_SB[[#This Row],[Prior Approved: Benefits Rate %]]</f>
        <v>0</v>
      </c>
      <c r="Z139" s="747">
        <f>+Sch_I_SB[[#This Row],[Prior Approved: Total salary expense $]]+Sch_I_SB[[#This Row],[Prior Approved: Benefits $]]</f>
        <v>0</v>
      </c>
      <c r="AA139" s="748">
        <f>IFERROR(Sch_I_SB[[#This Row],[Proposed: Direct FTE]]-Sch_I_SB[[#This Row],[Prior Approved: Direct FTE]],0)</f>
        <v>0</v>
      </c>
      <c r="AB139" s="744">
        <f>IFERROR(Sch_I_SB[[#This Row],[Proposed: Admin FTE]]-Sch_I_SB[[#This Row],[Prior Approved: Admin FTE]],0)</f>
        <v>0</v>
      </c>
      <c r="AC139" s="747">
        <f>IFERROR(Sch_I_SB[[#This Row],[Proposed: Total S&amp;B $]]-Sch_I_SB[[#This Row],[Prior Approved: Total S&amp;B $]],0)</f>
        <v>0</v>
      </c>
      <c r="AE139" s="749">
        <f>+Sch_I_SB[[#This Row],[Proposed: Direct FTE]]*(Sch_I_SB[[#This Row],[Proposed: Number of months]]/12)</f>
        <v>0</v>
      </c>
      <c r="AF139" s="750">
        <f>+Sch_I_SB[[#This Row],[Proposed: Admin FTE]]*(Sch_I_SB[[#This Row],[Proposed: Number of months]]/12)</f>
        <v>0</v>
      </c>
      <c r="AG139" s="749">
        <f>+Sch_I_SB[[#This Row],[Prior Approved: Direct FTE]]*(Sch_I_SB[[#This Row],[Prior Approved: Number of months]]/12)</f>
        <v>0</v>
      </c>
      <c r="AH139" s="751">
        <f>+Sch_I_SB[[#This Row],[Prior Approved: Admin FTE]]*(Sch_I_SB[[#This Row],[Prior Approved: Number of months]]/12)</f>
        <v>0</v>
      </c>
      <c r="AI139" s="752">
        <f t="shared" si="2"/>
        <v>0</v>
      </c>
      <c r="AJ139" s="751">
        <f t="shared" si="2"/>
        <v>0</v>
      </c>
    </row>
    <row r="140" spans="1:36">
      <c r="A140" s="723">
        <v>137</v>
      </c>
      <c r="B140" s="723">
        <f>+'Budget Summ Amt'!$L$6</f>
        <v>0</v>
      </c>
      <c r="C140" s="779">
        <f>+'Budget Summ Amt'!$D$6</f>
        <v>0</v>
      </c>
      <c r="D140" s="741"/>
      <c r="E140" s="725"/>
      <c r="F140" s="725"/>
      <c r="G140" s="726"/>
      <c r="H140" s="727"/>
      <c r="I140" s="728"/>
      <c r="J140" s="813"/>
      <c r="K140" s="742"/>
      <c r="L140" s="743"/>
      <c r="M140" s="743"/>
      <c r="N140" s="743"/>
      <c r="O140" s="744">
        <f>IFERROR((Sch_I_SB[[#This Row],[Proposed: Direct FTE]]+Sch_I_SB[[#This Row],[Proposed: Admin FTE]])*Sch_I_SB[[#This Row],[Proposed: Annual FTE salary $]]*(Sch_I_SB[[#This Row],[Proposed: Number of months]]/12),0)</f>
        <v>0</v>
      </c>
      <c r="P140" s="745"/>
      <c r="Q140" s="746">
        <f>Sch_I_SB[[#This Row],[Proposed: Benefits Rate %]]*Sch_I_SB[[#This Row],[Proposed: Total salary expense $]]</f>
        <v>0</v>
      </c>
      <c r="R140" s="747">
        <f>Sch_I_SB[[#This Row],[Proposed: Total salary expense $]]+Sch_I_SB[[#This Row],[Proposed: Benefits $]]</f>
        <v>0</v>
      </c>
      <c r="S140" s="742"/>
      <c r="T140" s="743"/>
      <c r="U140" s="743"/>
      <c r="V140" s="743"/>
      <c r="W140" s="744">
        <f>IFERROR((Sch_I_SB[[#This Row],[Prior Approved: Direct FTE]]+Sch_I_SB[[#This Row],[Prior Approved: Admin FTE]])*Sch_I_SB[[#This Row],[Prior Approved: Annual FTE salary $]]*(Sch_I_SB[[#This Row],[Prior Approved: Number of months]]/12),0)</f>
        <v>0</v>
      </c>
      <c r="X140" s="745"/>
      <c r="Y140" s="753">
        <f>Sch_I_SB[[#This Row],[Prior Approved: Total salary expense $]]*Sch_I_SB[[#This Row],[Prior Approved: Benefits Rate %]]</f>
        <v>0</v>
      </c>
      <c r="Z140" s="747">
        <f>+Sch_I_SB[[#This Row],[Prior Approved: Total salary expense $]]+Sch_I_SB[[#This Row],[Prior Approved: Benefits $]]</f>
        <v>0</v>
      </c>
      <c r="AA140" s="748">
        <f>IFERROR(Sch_I_SB[[#This Row],[Proposed: Direct FTE]]-Sch_I_SB[[#This Row],[Prior Approved: Direct FTE]],0)</f>
        <v>0</v>
      </c>
      <c r="AB140" s="744">
        <f>IFERROR(Sch_I_SB[[#This Row],[Proposed: Admin FTE]]-Sch_I_SB[[#This Row],[Prior Approved: Admin FTE]],0)</f>
        <v>0</v>
      </c>
      <c r="AC140" s="747">
        <f>IFERROR(Sch_I_SB[[#This Row],[Proposed: Total S&amp;B $]]-Sch_I_SB[[#This Row],[Prior Approved: Total S&amp;B $]],0)</f>
        <v>0</v>
      </c>
      <c r="AE140" s="749">
        <f>+Sch_I_SB[[#This Row],[Proposed: Direct FTE]]*(Sch_I_SB[[#This Row],[Proposed: Number of months]]/12)</f>
        <v>0</v>
      </c>
      <c r="AF140" s="750">
        <f>+Sch_I_SB[[#This Row],[Proposed: Admin FTE]]*(Sch_I_SB[[#This Row],[Proposed: Number of months]]/12)</f>
        <v>0</v>
      </c>
      <c r="AG140" s="749">
        <f>+Sch_I_SB[[#This Row],[Prior Approved: Direct FTE]]*(Sch_I_SB[[#This Row],[Prior Approved: Number of months]]/12)</f>
        <v>0</v>
      </c>
      <c r="AH140" s="751">
        <f>+Sch_I_SB[[#This Row],[Prior Approved: Admin FTE]]*(Sch_I_SB[[#This Row],[Prior Approved: Number of months]]/12)</f>
        <v>0</v>
      </c>
      <c r="AI140" s="752">
        <f t="shared" si="2"/>
        <v>0</v>
      </c>
      <c r="AJ140" s="751">
        <f t="shared" si="2"/>
        <v>0</v>
      </c>
    </row>
    <row r="141" spans="1:36">
      <c r="A141" s="723">
        <v>138</v>
      </c>
      <c r="B141" s="723">
        <f>+'Budget Summ Amt'!$L$6</f>
        <v>0</v>
      </c>
      <c r="C141" s="779">
        <f>+'Budget Summ Amt'!$D$6</f>
        <v>0</v>
      </c>
      <c r="D141" s="741"/>
      <c r="E141" s="725"/>
      <c r="F141" s="725"/>
      <c r="G141" s="726"/>
      <c r="H141" s="727"/>
      <c r="I141" s="728"/>
      <c r="J141" s="813"/>
      <c r="K141" s="742"/>
      <c r="L141" s="743"/>
      <c r="M141" s="743"/>
      <c r="N141" s="743"/>
      <c r="O141" s="744">
        <f>IFERROR((Sch_I_SB[[#This Row],[Proposed: Direct FTE]]+Sch_I_SB[[#This Row],[Proposed: Admin FTE]])*Sch_I_SB[[#This Row],[Proposed: Annual FTE salary $]]*(Sch_I_SB[[#This Row],[Proposed: Number of months]]/12),0)</f>
        <v>0</v>
      </c>
      <c r="P141" s="745"/>
      <c r="Q141" s="746">
        <f>Sch_I_SB[[#This Row],[Proposed: Benefits Rate %]]*Sch_I_SB[[#This Row],[Proposed: Total salary expense $]]</f>
        <v>0</v>
      </c>
      <c r="R141" s="747">
        <f>Sch_I_SB[[#This Row],[Proposed: Total salary expense $]]+Sch_I_SB[[#This Row],[Proposed: Benefits $]]</f>
        <v>0</v>
      </c>
      <c r="S141" s="742"/>
      <c r="T141" s="743"/>
      <c r="U141" s="743"/>
      <c r="V141" s="743"/>
      <c r="W141" s="744">
        <f>IFERROR((Sch_I_SB[[#This Row],[Prior Approved: Direct FTE]]+Sch_I_SB[[#This Row],[Prior Approved: Admin FTE]])*Sch_I_SB[[#This Row],[Prior Approved: Annual FTE salary $]]*(Sch_I_SB[[#This Row],[Prior Approved: Number of months]]/12),0)</f>
        <v>0</v>
      </c>
      <c r="X141" s="745"/>
      <c r="Y141" s="753">
        <f>Sch_I_SB[[#This Row],[Prior Approved: Total salary expense $]]*Sch_I_SB[[#This Row],[Prior Approved: Benefits Rate %]]</f>
        <v>0</v>
      </c>
      <c r="Z141" s="747">
        <f>+Sch_I_SB[[#This Row],[Prior Approved: Total salary expense $]]+Sch_I_SB[[#This Row],[Prior Approved: Benefits $]]</f>
        <v>0</v>
      </c>
      <c r="AA141" s="748">
        <f>IFERROR(Sch_I_SB[[#This Row],[Proposed: Direct FTE]]-Sch_I_SB[[#This Row],[Prior Approved: Direct FTE]],0)</f>
        <v>0</v>
      </c>
      <c r="AB141" s="744">
        <f>IFERROR(Sch_I_SB[[#This Row],[Proposed: Admin FTE]]-Sch_I_SB[[#This Row],[Prior Approved: Admin FTE]],0)</f>
        <v>0</v>
      </c>
      <c r="AC141" s="747">
        <f>IFERROR(Sch_I_SB[[#This Row],[Proposed: Total S&amp;B $]]-Sch_I_SB[[#This Row],[Prior Approved: Total S&amp;B $]],0)</f>
        <v>0</v>
      </c>
      <c r="AE141" s="749">
        <f>+Sch_I_SB[[#This Row],[Proposed: Direct FTE]]*(Sch_I_SB[[#This Row],[Proposed: Number of months]]/12)</f>
        <v>0</v>
      </c>
      <c r="AF141" s="750">
        <f>+Sch_I_SB[[#This Row],[Proposed: Admin FTE]]*(Sch_I_SB[[#This Row],[Proposed: Number of months]]/12)</f>
        <v>0</v>
      </c>
      <c r="AG141" s="749">
        <f>+Sch_I_SB[[#This Row],[Prior Approved: Direct FTE]]*(Sch_I_SB[[#This Row],[Prior Approved: Number of months]]/12)</f>
        <v>0</v>
      </c>
      <c r="AH141" s="751">
        <f>+Sch_I_SB[[#This Row],[Prior Approved: Admin FTE]]*(Sch_I_SB[[#This Row],[Prior Approved: Number of months]]/12)</f>
        <v>0</v>
      </c>
      <c r="AI141" s="752">
        <f t="shared" si="2"/>
        <v>0</v>
      </c>
      <c r="AJ141" s="751">
        <f t="shared" si="2"/>
        <v>0</v>
      </c>
    </row>
    <row r="142" spans="1:36">
      <c r="A142" s="723">
        <v>139</v>
      </c>
      <c r="B142" s="723">
        <f>+'Budget Summ Amt'!$L$6</f>
        <v>0</v>
      </c>
      <c r="C142" s="779">
        <f>+'Budget Summ Amt'!$D$6</f>
        <v>0</v>
      </c>
      <c r="D142" s="741"/>
      <c r="E142" s="725"/>
      <c r="F142" s="725"/>
      <c r="G142" s="726"/>
      <c r="H142" s="727"/>
      <c r="I142" s="728"/>
      <c r="J142" s="813"/>
      <c r="K142" s="742"/>
      <c r="L142" s="743"/>
      <c r="M142" s="743"/>
      <c r="N142" s="743"/>
      <c r="O142" s="744">
        <f>IFERROR((Sch_I_SB[[#This Row],[Proposed: Direct FTE]]+Sch_I_SB[[#This Row],[Proposed: Admin FTE]])*Sch_I_SB[[#This Row],[Proposed: Annual FTE salary $]]*(Sch_I_SB[[#This Row],[Proposed: Number of months]]/12),0)</f>
        <v>0</v>
      </c>
      <c r="P142" s="745"/>
      <c r="Q142" s="746">
        <f>Sch_I_SB[[#This Row],[Proposed: Benefits Rate %]]*Sch_I_SB[[#This Row],[Proposed: Total salary expense $]]</f>
        <v>0</v>
      </c>
      <c r="R142" s="747">
        <f>Sch_I_SB[[#This Row],[Proposed: Total salary expense $]]+Sch_I_SB[[#This Row],[Proposed: Benefits $]]</f>
        <v>0</v>
      </c>
      <c r="S142" s="742"/>
      <c r="T142" s="743"/>
      <c r="U142" s="743"/>
      <c r="V142" s="743"/>
      <c r="W142" s="744">
        <f>IFERROR((Sch_I_SB[[#This Row],[Prior Approved: Direct FTE]]+Sch_I_SB[[#This Row],[Prior Approved: Admin FTE]])*Sch_I_SB[[#This Row],[Prior Approved: Annual FTE salary $]]*(Sch_I_SB[[#This Row],[Prior Approved: Number of months]]/12),0)</f>
        <v>0</v>
      </c>
      <c r="X142" s="745"/>
      <c r="Y142" s="753">
        <f>Sch_I_SB[[#This Row],[Prior Approved: Total salary expense $]]*Sch_I_SB[[#This Row],[Prior Approved: Benefits Rate %]]</f>
        <v>0</v>
      </c>
      <c r="Z142" s="747">
        <f>+Sch_I_SB[[#This Row],[Prior Approved: Total salary expense $]]+Sch_I_SB[[#This Row],[Prior Approved: Benefits $]]</f>
        <v>0</v>
      </c>
      <c r="AA142" s="748">
        <f>IFERROR(Sch_I_SB[[#This Row],[Proposed: Direct FTE]]-Sch_I_SB[[#This Row],[Prior Approved: Direct FTE]],0)</f>
        <v>0</v>
      </c>
      <c r="AB142" s="744">
        <f>IFERROR(Sch_I_SB[[#This Row],[Proposed: Admin FTE]]-Sch_I_SB[[#This Row],[Prior Approved: Admin FTE]],0)</f>
        <v>0</v>
      </c>
      <c r="AC142" s="747">
        <f>IFERROR(Sch_I_SB[[#This Row],[Proposed: Total S&amp;B $]]-Sch_I_SB[[#This Row],[Prior Approved: Total S&amp;B $]],0)</f>
        <v>0</v>
      </c>
      <c r="AE142" s="749">
        <f>+Sch_I_SB[[#This Row],[Proposed: Direct FTE]]*(Sch_I_SB[[#This Row],[Proposed: Number of months]]/12)</f>
        <v>0</v>
      </c>
      <c r="AF142" s="750">
        <f>+Sch_I_SB[[#This Row],[Proposed: Admin FTE]]*(Sch_I_SB[[#This Row],[Proposed: Number of months]]/12)</f>
        <v>0</v>
      </c>
      <c r="AG142" s="749">
        <f>+Sch_I_SB[[#This Row],[Prior Approved: Direct FTE]]*(Sch_I_SB[[#This Row],[Prior Approved: Number of months]]/12)</f>
        <v>0</v>
      </c>
      <c r="AH142" s="751">
        <f>+Sch_I_SB[[#This Row],[Prior Approved: Admin FTE]]*(Sch_I_SB[[#This Row],[Prior Approved: Number of months]]/12)</f>
        <v>0</v>
      </c>
      <c r="AI142" s="752">
        <f t="shared" si="2"/>
        <v>0</v>
      </c>
      <c r="AJ142" s="751">
        <f t="shared" si="2"/>
        <v>0</v>
      </c>
    </row>
    <row r="143" spans="1:36">
      <c r="A143" s="723">
        <v>140</v>
      </c>
      <c r="B143" s="723">
        <f>+'Budget Summ Amt'!$L$6</f>
        <v>0</v>
      </c>
      <c r="C143" s="779">
        <f>+'Budget Summ Amt'!$D$6</f>
        <v>0</v>
      </c>
      <c r="D143" s="741"/>
      <c r="E143" s="725"/>
      <c r="F143" s="725"/>
      <c r="G143" s="726"/>
      <c r="H143" s="727"/>
      <c r="I143" s="728"/>
      <c r="J143" s="813"/>
      <c r="K143" s="742"/>
      <c r="L143" s="743"/>
      <c r="M143" s="743"/>
      <c r="N143" s="743"/>
      <c r="O143" s="744">
        <f>IFERROR((Sch_I_SB[[#This Row],[Proposed: Direct FTE]]+Sch_I_SB[[#This Row],[Proposed: Admin FTE]])*Sch_I_SB[[#This Row],[Proposed: Annual FTE salary $]]*(Sch_I_SB[[#This Row],[Proposed: Number of months]]/12),0)</f>
        <v>0</v>
      </c>
      <c r="P143" s="745"/>
      <c r="Q143" s="746">
        <f>Sch_I_SB[[#This Row],[Proposed: Benefits Rate %]]*Sch_I_SB[[#This Row],[Proposed: Total salary expense $]]</f>
        <v>0</v>
      </c>
      <c r="R143" s="747">
        <f>Sch_I_SB[[#This Row],[Proposed: Total salary expense $]]+Sch_I_SB[[#This Row],[Proposed: Benefits $]]</f>
        <v>0</v>
      </c>
      <c r="S143" s="742"/>
      <c r="T143" s="743"/>
      <c r="U143" s="743"/>
      <c r="V143" s="743"/>
      <c r="W143" s="744">
        <f>IFERROR((Sch_I_SB[[#This Row],[Prior Approved: Direct FTE]]+Sch_I_SB[[#This Row],[Prior Approved: Admin FTE]])*Sch_I_SB[[#This Row],[Prior Approved: Annual FTE salary $]]*(Sch_I_SB[[#This Row],[Prior Approved: Number of months]]/12),0)</f>
        <v>0</v>
      </c>
      <c r="X143" s="745"/>
      <c r="Y143" s="753">
        <f>Sch_I_SB[[#This Row],[Prior Approved: Total salary expense $]]*Sch_I_SB[[#This Row],[Prior Approved: Benefits Rate %]]</f>
        <v>0</v>
      </c>
      <c r="Z143" s="747">
        <f>+Sch_I_SB[[#This Row],[Prior Approved: Total salary expense $]]+Sch_I_SB[[#This Row],[Prior Approved: Benefits $]]</f>
        <v>0</v>
      </c>
      <c r="AA143" s="748">
        <f>IFERROR(Sch_I_SB[[#This Row],[Proposed: Direct FTE]]-Sch_I_SB[[#This Row],[Prior Approved: Direct FTE]],0)</f>
        <v>0</v>
      </c>
      <c r="AB143" s="744">
        <f>IFERROR(Sch_I_SB[[#This Row],[Proposed: Admin FTE]]-Sch_I_SB[[#This Row],[Prior Approved: Admin FTE]],0)</f>
        <v>0</v>
      </c>
      <c r="AC143" s="747">
        <f>IFERROR(Sch_I_SB[[#This Row],[Proposed: Total S&amp;B $]]-Sch_I_SB[[#This Row],[Prior Approved: Total S&amp;B $]],0)</f>
        <v>0</v>
      </c>
      <c r="AE143" s="749">
        <f>+Sch_I_SB[[#This Row],[Proposed: Direct FTE]]*(Sch_I_SB[[#This Row],[Proposed: Number of months]]/12)</f>
        <v>0</v>
      </c>
      <c r="AF143" s="750">
        <f>+Sch_I_SB[[#This Row],[Proposed: Admin FTE]]*(Sch_I_SB[[#This Row],[Proposed: Number of months]]/12)</f>
        <v>0</v>
      </c>
      <c r="AG143" s="749">
        <f>+Sch_I_SB[[#This Row],[Prior Approved: Direct FTE]]*(Sch_I_SB[[#This Row],[Prior Approved: Number of months]]/12)</f>
        <v>0</v>
      </c>
      <c r="AH143" s="751">
        <f>+Sch_I_SB[[#This Row],[Prior Approved: Admin FTE]]*(Sch_I_SB[[#This Row],[Prior Approved: Number of months]]/12)</f>
        <v>0</v>
      </c>
      <c r="AI143" s="752">
        <f t="shared" si="2"/>
        <v>0</v>
      </c>
      <c r="AJ143" s="751">
        <f t="shared" si="2"/>
        <v>0</v>
      </c>
    </row>
    <row r="144" spans="1:36">
      <c r="A144" s="723">
        <v>141</v>
      </c>
      <c r="B144" s="723">
        <f>+'Budget Summ Amt'!$L$6</f>
        <v>0</v>
      </c>
      <c r="C144" s="779">
        <f>+'Budget Summ Amt'!$D$6</f>
        <v>0</v>
      </c>
      <c r="D144" s="741"/>
      <c r="E144" s="725"/>
      <c r="F144" s="725"/>
      <c r="G144" s="726"/>
      <c r="H144" s="727"/>
      <c r="I144" s="728"/>
      <c r="J144" s="813"/>
      <c r="K144" s="742"/>
      <c r="L144" s="743"/>
      <c r="M144" s="743"/>
      <c r="N144" s="743"/>
      <c r="O144" s="744">
        <f>IFERROR((Sch_I_SB[[#This Row],[Proposed: Direct FTE]]+Sch_I_SB[[#This Row],[Proposed: Admin FTE]])*Sch_I_SB[[#This Row],[Proposed: Annual FTE salary $]]*(Sch_I_SB[[#This Row],[Proposed: Number of months]]/12),0)</f>
        <v>0</v>
      </c>
      <c r="P144" s="745"/>
      <c r="Q144" s="746">
        <f>Sch_I_SB[[#This Row],[Proposed: Benefits Rate %]]*Sch_I_SB[[#This Row],[Proposed: Total salary expense $]]</f>
        <v>0</v>
      </c>
      <c r="R144" s="747">
        <f>Sch_I_SB[[#This Row],[Proposed: Total salary expense $]]+Sch_I_SB[[#This Row],[Proposed: Benefits $]]</f>
        <v>0</v>
      </c>
      <c r="S144" s="742"/>
      <c r="T144" s="743"/>
      <c r="U144" s="743"/>
      <c r="V144" s="743"/>
      <c r="W144" s="744">
        <f>IFERROR((Sch_I_SB[[#This Row],[Prior Approved: Direct FTE]]+Sch_I_SB[[#This Row],[Prior Approved: Admin FTE]])*Sch_I_SB[[#This Row],[Prior Approved: Annual FTE salary $]]*(Sch_I_SB[[#This Row],[Prior Approved: Number of months]]/12),0)</f>
        <v>0</v>
      </c>
      <c r="X144" s="745"/>
      <c r="Y144" s="753">
        <f>Sch_I_SB[[#This Row],[Prior Approved: Total salary expense $]]*Sch_I_SB[[#This Row],[Prior Approved: Benefits Rate %]]</f>
        <v>0</v>
      </c>
      <c r="Z144" s="747">
        <f>+Sch_I_SB[[#This Row],[Prior Approved: Total salary expense $]]+Sch_I_SB[[#This Row],[Prior Approved: Benefits $]]</f>
        <v>0</v>
      </c>
      <c r="AA144" s="748">
        <f>IFERROR(Sch_I_SB[[#This Row],[Proposed: Direct FTE]]-Sch_I_SB[[#This Row],[Prior Approved: Direct FTE]],0)</f>
        <v>0</v>
      </c>
      <c r="AB144" s="744">
        <f>IFERROR(Sch_I_SB[[#This Row],[Proposed: Admin FTE]]-Sch_I_SB[[#This Row],[Prior Approved: Admin FTE]],0)</f>
        <v>0</v>
      </c>
      <c r="AC144" s="747">
        <f>IFERROR(Sch_I_SB[[#This Row],[Proposed: Total S&amp;B $]]-Sch_I_SB[[#This Row],[Prior Approved: Total S&amp;B $]],0)</f>
        <v>0</v>
      </c>
      <c r="AE144" s="749">
        <f>+Sch_I_SB[[#This Row],[Proposed: Direct FTE]]*(Sch_I_SB[[#This Row],[Proposed: Number of months]]/12)</f>
        <v>0</v>
      </c>
      <c r="AF144" s="750">
        <f>+Sch_I_SB[[#This Row],[Proposed: Admin FTE]]*(Sch_I_SB[[#This Row],[Proposed: Number of months]]/12)</f>
        <v>0</v>
      </c>
      <c r="AG144" s="749">
        <f>+Sch_I_SB[[#This Row],[Prior Approved: Direct FTE]]*(Sch_I_SB[[#This Row],[Prior Approved: Number of months]]/12)</f>
        <v>0</v>
      </c>
      <c r="AH144" s="751">
        <f>+Sch_I_SB[[#This Row],[Prior Approved: Admin FTE]]*(Sch_I_SB[[#This Row],[Prior Approved: Number of months]]/12)</f>
        <v>0</v>
      </c>
      <c r="AI144" s="752">
        <f t="shared" si="2"/>
        <v>0</v>
      </c>
      <c r="AJ144" s="751">
        <f t="shared" si="2"/>
        <v>0</v>
      </c>
    </row>
    <row r="145" spans="1:36">
      <c r="A145" s="723">
        <v>142</v>
      </c>
      <c r="B145" s="723">
        <f>+'Budget Summ Amt'!$L$6</f>
        <v>0</v>
      </c>
      <c r="C145" s="779">
        <f>+'Budget Summ Amt'!$D$6</f>
        <v>0</v>
      </c>
      <c r="D145" s="741"/>
      <c r="E145" s="725"/>
      <c r="F145" s="725"/>
      <c r="G145" s="726"/>
      <c r="H145" s="727"/>
      <c r="I145" s="728"/>
      <c r="J145" s="813"/>
      <c r="K145" s="742"/>
      <c r="L145" s="743"/>
      <c r="M145" s="743"/>
      <c r="N145" s="743"/>
      <c r="O145" s="744">
        <f>IFERROR((Sch_I_SB[[#This Row],[Proposed: Direct FTE]]+Sch_I_SB[[#This Row],[Proposed: Admin FTE]])*Sch_I_SB[[#This Row],[Proposed: Annual FTE salary $]]*(Sch_I_SB[[#This Row],[Proposed: Number of months]]/12),0)</f>
        <v>0</v>
      </c>
      <c r="P145" s="745"/>
      <c r="Q145" s="746">
        <f>Sch_I_SB[[#This Row],[Proposed: Benefits Rate %]]*Sch_I_SB[[#This Row],[Proposed: Total salary expense $]]</f>
        <v>0</v>
      </c>
      <c r="R145" s="747">
        <f>Sch_I_SB[[#This Row],[Proposed: Total salary expense $]]+Sch_I_SB[[#This Row],[Proposed: Benefits $]]</f>
        <v>0</v>
      </c>
      <c r="S145" s="742"/>
      <c r="T145" s="743"/>
      <c r="U145" s="743"/>
      <c r="V145" s="743"/>
      <c r="W145" s="744">
        <f>IFERROR((Sch_I_SB[[#This Row],[Prior Approved: Direct FTE]]+Sch_I_SB[[#This Row],[Prior Approved: Admin FTE]])*Sch_I_SB[[#This Row],[Prior Approved: Annual FTE salary $]]*(Sch_I_SB[[#This Row],[Prior Approved: Number of months]]/12),0)</f>
        <v>0</v>
      </c>
      <c r="X145" s="745"/>
      <c r="Y145" s="753">
        <f>Sch_I_SB[[#This Row],[Prior Approved: Total salary expense $]]*Sch_I_SB[[#This Row],[Prior Approved: Benefits Rate %]]</f>
        <v>0</v>
      </c>
      <c r="Z145" s="747">
        <f>+Sch_I_SB[[#This Row],[Prior Approved: Total salary expense $]]+Sch_I_SB[[#This Row],[Prior Approved: Benefits $]]</f>
        <v>0</v>
      </c>
      <c r="AA145" s="748">
        <f>IFERROR(Sch_I_SB[[#This Row],[Proposed: Direct FTE]]-Sch_I_SB[[#This Row],[Prior Approved: Direct FTE]],0)</f>
        <v>0</v>
      </c>
      <c r="AB145" s="744">
        <f>IFERROR(Sch_I_SB[[#This Row],[Proposed: Admin FTE]]-Sch_I_SB[[#This Row],[Prior Approved: Admin FTE]],0)</f>
        <v>0</v>
      </c>
      <c r="AC145" s="747">
        <f>IFERROR(Sch_I_SB[[#This Row],[Proposed: Total S&amp;B $]]-Sch_I_SB[[#This Row],[Prior Approved: Total S&amp;B $]],0)</f>
        <v>0</v>
      </c>
      <c r="AE145" s="749">
        <f>+Sch_I_SB[[#This Row],[Proposed: Direct FTE]]*(Sch_I_SB[[#This Row],[Proposed: Number of months]]/12)</f>
        <v>0</v>
      </c>
      <c r="AF145" s="750">
        <f>+Sch_I_SB[[#This Row],[Proposed: Admin FTE]]*(Sch_I_SB[[#This Row],[Proposed: Number of months]]/12)</f>
        <v>0</v>
      </c>
      <c r="AG145" s="749">
        <f>+Sch_I_SB[[#This Row],[Prior Approved: Direct FTE]]*(Sch_I_SB[[#This Row],[Prior Approved: Number of months]]/12)</f>
        <v>0</v>
      </c>
      <c r="AH145" s="751">
        <f>+Sch_I_SB[[#This Row],[Prior Approved: Admin FTE]]*(Sch_I_SB[[#This Row],[Prior Approved: Number of months]]/12)</f>
        <v>0</v>
      </c>
      <c r="AI145" s="752">
        <f t="shared" si="2"/>
        <v>0</v>
      </c>
      <c r="AJ145" s="751">
        <f t="shared" si="2"/>
        <v>0</v>
      </c>
    </row>
    <row r="146" spans="1:36">
      <c r="A146" s="723">
        <v>143</v>
      </c>
      <c r="B146" s="723">
        <f>+'Budget Summ Amt'!$L$6</f>
        <v>0</v>
      </c>
      <c r="C146" s="779">
        <f>+'Budget Summ Amt'!$D$6</f>
        <v>0</v>
      </c>
      <c r="D146" s="741"/>
      <c r="E146" s="725"/>
      <c r="F146" s="725"/>
      <c r="G146" s="726"/>
      <c r="H146" s="727"/>
      <c r="I146" s="728"/>
      <c r="J146" s="813"/>
      <c r="K146" s="742"/>
      <c r="L146" s="743"/>
      <c r="M146" s="743"/>
      <c r="N146" s="743"/>
      <c r="O146" s="744">
        <f>IFERROR((Sch_I_SB[[#This Row],[Proposed: Direct FTE]]+Sch_I_SB[[#This Row],[Proposed: Admin FTE]])*Sch_I_SB[[#This Row],[Proposed: Annual FTE salary $]]*(Sch_I_SB[[#This Row],[Proposed: Number of months]]/12),0)</f>
        <v>0</v>
      </c>
      <c r="P146" s="745"/>
      <c r="Q146" s="746">
        <f>Sch_I_SB[[#This Row],[Proposed: Benefits Rate %]]*Sch_I_SB[[#This Row],[Proposed: Total salary expense $]]</f>
        <v>0</v>
      </c>
      <c r="R146" s="747">
        <f>Sch_I_SB[[#This Row],[Proposed: Total salary expense $]]+Sch_I_SB[[#This Row],[Proposed: Benefits $]]</f>
        <v>0</v>
      </c>
      <c r="S146" s="742"/>
      <c r="T146" s="743"/>
      <c r="U146" s="743"/>
      <c r="V146" s="743"/>
      <c r="W146" s="744">
        <f>IFERROR((Sch_I_SB[[#This Row],[Prior Approved: Direct FTE]]+Sch_I_SB[[#This Row],[Prior Approved: Admin FTE]])*Sch_I_SB[[#This Row],[Prior Approved: Annual FTE salary $]]*(Sch_I_SB[[#This Row],[Prior Approved: Number of months]]/12),0)</f>
        <v>0</v>
      </c>
      <c r="X146" s="745"/>
      <c r="Y146" s="753">
        <f>Sch_I_SB[[#This Row],[Prior Approved: Total salary expense $]]*Sch_I_SB[[#This Row],[Prior Approved: Benefits Rate %]]</f>
        <v>0</v>
      </c>
      <c r="Z146" s="747">
        <f>+Sch_I_SB[[#This Row],[Prior Approved: Total salary expense $]]+Sch_I_SB[[#This Row],[Prior Approved: Benefits $]]</f>
        <v>0</v>
      </c>
      <c r="AA146" s="748">
        <f>IFERROR(Sch_I_SB[[#This Row],[Proposed: Direct FTE]]-Sch_I_SB[[#This Row],[Prior Approved: Direct FTE]],0)</f>
        <v>0</v>
      </c>
      <c r="AB146" s="744">
        <f>IFERROR(Sch_I_SB[[#This Row],[Proposed: Admin FTE]]-Sch_I_SB[[#This Row],[Prior Approved: Admin FTE]],0)</f>
        <v>0</v>
      </c>
      <c r="AC146" s="747">
        <f>IFERROR(Sch_I_SB[[#This Row],[Proposed: Total S&amp;B $]]-Sch_I_SB[[#This Row],[Prior Approved: Total S&amp;B $]],0)</f>
        <v>0</v>
      </c>
      <c r="AE146" s="749">
        <f>+Sch_I_SB[[#This Row],[Proposed: Direct FTE]]*(Sch_I_SB[[#This Row],[Proposed: Number of months]]/12)</f>
        <v>0</v>
      </c>
      <c r="AF146" s="750">
        <f>+Sch_I_SB[[#This Row],[Proposed: Admin FTE]]*(Sch_I_SB[[#This Row],[Proposed: Number of months]]/12)</f>
        <v>0</v>
      </c>
      <c r="AG146" s="749">
        <f>+Sch_I_SB[[#This Row],[Prior Approved: Direct FTE]]*(Sch_I_SB[[#This Row],[Prior Approved: Number of months]]/12)</f>
        <v>0</v>
      </c>
      <c r="AH146" s="751">
        <f>+Sch_I_SB[[#This Row],[Prior Approved: Admin FTE]]*(Sch_I_SB[[#This Row],[Prior Approved: Number of months]]/12)</f>
        <v>0</v>
      </c>
      <c r="AI146" s="752">
        <f t="shared" si="2"/>
        <v>0</v>
      </c>
      <c r="AJ146" s="751">
        <f t="shared" si="2"/>
        <v>0</v>
      </c>
    </row>
    <row r="147" spans="1:36">
      <c r="A147" s="723">
        <v>144</v>
      </c>
      <c r="B147" s="723">
        <f>+'Budget Summ Amt'!$L$6</f>
        <v>0</v>
      </c>
      <c r="C147" s="779">
        <f>+'Budget Summ Amt'!$D$6</f>
        <v>0</v>
      </c>
      <c r="D147" s="741"/>
      <c r="E147" s="725"/>
      <c r="F147" s="725"/>
      <c r="G147" s="726"/>
      <c r="H147" s="727"/>
      <c r="I147" s="728"/>
      <c r="J147" s="813"/>
      <c r="K147" s="742"/>
      <c r="L147" s="743"/>
      <c r="M147" s="743"/>
      <c r="N147" s="743"/>
      <c r="O147" s="744">
        <f>IFERROR((Sch_I_SB[[#This Row],[Proposed: Direct FTE]]+Sch_I_SB[[#This Row],[Proposed: Admin FTE]])*Sch_I_SB[[#This Row],[Proposed: Annual FTE salary $]]*(Sch_I_SB[[#This Row],[Proposed: Number of months]]/12),0)</f>
        <v>0</v>
      </c>
      <c r="P147" s="745"/>
      <c r="Q147" s="746">
        <f>Sch_I_SB[[#This Row],[Proposed: Benefits Rate %]]*Sch_I_SB[[#This Row],[Proposed: Total salary expense $]]</f>
        <v>0</v>
      </c>
      <c r="R147" s="747">
        <f>Sch_I_SB[[#This Row],[Proposed: Total salary expense $]]+Sch_I_SB[[#This Row],[Proposed: Benefits $]]</f>
        <v>0</v>
      </c>
      <c r="S147" s="742"/>
      <c r="T147" s="743"/>
      <c r="U147" s="743"/>
      <c r="V147" s="743"/>
      <c r="W147" s="744">
        <f>IFERROR((Sch_I_SB[[#This Row],[Prior Approved: Direct FTE]]+Sch_I_SB[[#This Row],[Prior Approved: Admin FTE]])*Sch_I_SB[[#This Row],[Prior Approved: Annual FTE salary $]]*(Sch_I_SB[[#This Row],[Prior Approved: Number of months]]/12),0)</f>
        <v>0</v>
      </c>
      <c r="X147" s="745"/>
      <c r="Y147" s="753">
        <f>Sch_I_SB[[#This Row],[Prior Approved: Total salary expense $]]*Sch_I_SB[[#This Row],[Prior Approved: Benefits Rate %]]</f>
        <v>0</v>
      </c>
      <c r="Z147" s="747">
        <f>+Sch_I_SB[[#This Row],[Prior Approved: Total salary expense $]]+Sch_I_SB[[#This Row],[Prior Approved: Benefits $]]</f>
        <v>0</v>
      </c>
      <c r="AA147" s="748">
        <f>IFERROR(Sch_I_SB[[#This Row],[Proposed: Direct FTE]]-Sch_I_SB[[#This Row],[Prior Approved: Direct FTE]],0)</f>
        <v>0</v>
      </c>
      <c r="AB147" s="744">
        <f>IFERROR(Sch_I_SB[[#This Row],[Proposed: Admin FTE]]-Sch_I_SB[[#This Row],[Prior Approved: Admin FTE]],0)</f>
        <v>0</v>
      </c>
      <c r="AC147" s="747">
        <f>IFERROR(Sch_I_SB[[#This Row],[Proposed: Total S&amp;B $]]-Sch_I_SB[[#This Row],[Prior Approved: Total S&amp;B $]],0)</f>
        <v>0</v>
      </c>
      <c r="AE147" s="749">
        <f>+Sch_I_SB[[#This Row],[Proposed: Direct FTE]]*(Sch_I_SB[[#This Row],[Proposed: Number of months]]/12)</f>
        <v>0</v>
      </c>
      <c r="AF147" s="750">
        <f>+Sch_I_SB[[#This Row],[Proposed: Admin FTE]]*(Sch_I_SB[[#This Row],[Proposed: Number of months]]/12)</f>
        <v>0</v>
      </c>
      <c r="AG147" s="749">
        <f>+Sch_I_SB[[#This Row],[Prior Approved: Direct FTE]]*(Sch_I_SB[[#This Row],[Prior Approved: Number of months]]/12)</f>
        <v>0</v>
      </c>
      <c r="AH147" s="751">
        <f>+Sch_I_SB[[#This Row],[Prior Approved: Admin FTE]]*(Sch_I_SB[[#This Row],[Prior Approved: Number of months]]/12)</f>
        <v>0</v>
      </c>
      <c r="AI147" s="752">
        <f t="shared" si="2"/>
        <v>0</v>
      </c>
      <c r="AJ147" s="751">
        <f t="shared" si="2"/>
        <v>0</v>
      </c>
    </row>
    <row r="148" spans="1:36">
      <c r="A148" s="723">
        <v>145</v>
      </c>
      <c r="B148" s="723">
        <f>+'Budget Summ Amt'!$L$6</f>
        <v>0</v>
      </c>
      <c r="C148" s="779">
        <f>+'Budget Summ Amt'!$D$6</f>
        <v>0</v>
      </c>
      <c r="D148" s="741"/>
      <c r="E148" s="725"/>
      <c r="F148" s="725"/>
      <c r="G148" s="726"/>
      <c r="H148" s="727"/>
      <c r="I148" s="728"/>
      <c r="J148" s="813"/>
      <c r="K148" s="742"/>
      <c r="L148" s="743"/>
      <c r="M148" s="743"/>
      <c r="N148" s="743"/>
      <c r="O148" s="744">
        <f>IFERROR((Sch_I_SB[[#This Row],[Proposed: Direct FTE]]+Sch_I_SB[[#This Row],[Proposed: Admin FTE]])*Sch_I_SB[[#This Row],[Proposed: Annual FTE salary $]]*(Sch_I_SB[[#This Row],[Proposed: Number of months]]/12),0)</f>
        <v>0</v>
      </c>
      <c r="P148" s="745"/>
      <c r="Q148" s="746">
        <f>Sch_I_SB[[#This Row],[Proposed: Benefits Rate %]]*Sch_I_SB[[#This Row],[Proposed: Total salary expense $]]</f>
        <v>0</v>
      </c>
      <c r="R148" s="747">
        <f>Sch_I_SB[[#This Row],[Proposed: Total salary expense $]]+Sch_I_SB[[#This Row],[Proposed: Benefits $]]</f>
        <v>0</v>
      </c>
      <c r="S148" s="742"/>
      <c r="T148" s="743"/>
      <c r="U148" s="743"/>
      <c r="V148" s="743"/>
      <c r="W148" s="744">
        <f>IFERROR((Sch_I_SB[[#This Row],[Prior Approved: Direct FTE]]+Sch_I_SB[[#This Row],[Prior Approved: Admin FTE]])*Sch_I_SB[[#This Row],[Prior Approved: Annual FTE salary $]]*(Sch_I_SB[[#This Row],[Prior Approved: Number of months]]/12),0)</f>
        <v>0</v>
      </c>
      <c r="X148" s="745"/>
      <c r="Y148" s="753">
        <f>Sch_I_SB[[#This Row],[Prior Approved: Total salary expense $]]*Sch_I_SB[[#This Row],[Prior Approved: Benefits Rate %]]</f>
        <v>0</v>
      </c>
      <c r="Z148" s="747">
        <f>+Sch_I_SB[[#This Row],[Prior Approved: Total salary expense $]]+Sch_I_SB[[#This Row],[Prior Approved: Benefits $]]</f>
        <v>0</v>
      </c>
      <c r="AA148" s="748">
        <f>IFERROR(Sch_I_SB[[#This Row],[Proposed: Direct FTE]]-Sch_I_SB[[#This Row],[Prior Approved: Direct FTE]],0)</f>
        <v>0</v>
      </c>
      <c r="AB148" s="744">
        <f>IFERROR(Sch_I_SB[[#This Row],[Proposed: Admin FTE]]-Sch_I_SB[[#This Row],[Prior Approved: Admin FTE]],0)</f>
        <v>0</v>
      </c>
      <c r="AC148" s="747">
        <f>IFERROR(Sch_I_SB[[#This Row],[Proposed: Total S&amp;B $]]-Sch_I_SB[[#This Row],[Prior Approved: Total S&amp;B $]],0)</f>
        <v>0</v>
      </c>
      <c r="AE148" s="749">
        <f>+Sch_I_SB[[#This Row],[Proposed: Direct FTE]]*(Sch_I_SB[[#This Row],[Proposed: Number of months]]/12)</f>
        <v>0</v>
      </c>
      <c r="AF148" s="750">
        <f>+Sch_I_SB[[#This Row],[Proposed: Admin FTE]]*(Sch_I_SB[[#This Row],[Proposed: Number of months]]/12)</f>
        <v>0</v>
      </c>
      <c r="AG148" s="749">
        <f>+Sch_I_SB[[#This Row],[Prior Approved: Direct FTE]]*(Sch_I_SB[[#This Row],[Prior Approved: Number of months]]/12)</f>
        <v>0</v>
      </c>
      <c r="AH148" s="751">
        <f>+Sch_I_SB[[#This Row],[Prior Approved: Admin FTE]]*(Sch_I_SB[[#This Row],[Prior Approved: Number of months]]/12)</f>
        <v>0</v>
      </c>
      <c r="AI148" s="752">
        <f t="shared" si="2"/>
        <v>0</v>
      </c>
      <c r="AJ148" s="751">
        <f t="shared" si="2"/>
        <v>0</v>
      </c>
    </row>
    <row r="149" spans="1:36">
      <c r="A149" s="723">
        <v>146</v>
      </c>
      <c r="B149" s="723">
        <f>+'Budget Summ Amt'!$L$6</f>
        <v>0</v>
      </c>
      <c r="C149" s="779">
        <f>+'Budget Summ Amt'!$D$6</f>
        <v>0</v>
      </c>
      <c r="D149" s="741"/>
      <c r="E149" s="725"/>
      <c r="F149" s="725"/>
      <c r="G149" s="726"/>
      <c r="H149" s="727"/>
      <c r="I149" s="728"/>
      <c r="J149" s="813"/>
      <c r="K149" s="742"/>
      <c r="L149" s="743"/>
      <c r="M149" s="743"/>
      <c r="N149" s="743"/>
      <c r="O149" s="744">
        <f>IFERROR((Sch_I_SB[[#This Row],[Proposed: Direct FTE]]+Sch_I_SB[[#This Row],[Proposed: Admin FTE]])*Sch_I_SB[[#This Row],[Proposed: Annual FTE salary $]]*(Sch_I_SB[[#This Row],[Proposed: Number of months]]/12),0)</f>
        <v>0</v>
      </c>
      <c r="P149" s="745"/>
      <c r="Q149" s="746">
        <f>Sch_I_SB[[#This Row],[Proposed: Benefits Rate %]]*Sch_I_SB[[#This Row],[Proposed: Total salary expense $]]</f>
        <v>0</v>
      </c>
      <c r="R149" s="747">
        <f>Sch_I_SB[[#This Row],[Proposed: Total salary expense $]]+Sch_I_SB[[#This Row],[Proposed: Benefits $]]</f>
        <v>0</v>
      </c>
      <c r="S149" s="742"/>
      <c r="T149" s="743"/>
      <c r="U149" s="743"/>
      <c r="V149" s="743"/>
      <c r="W149" s="744">
        <f>IFERROR((Sch_I_SB[[#This Row],[Prior Approved: Direct FTE]]+Sch_I_SB[[#This Row],[Prior Approved: Admin FTE]])*Sch_I_SB[[#This Row],[Prior Approved: Annual FTE salary $]]*(Sch_I_SB[[#This Row],[Prior Approved: Number of months]]/12),0)</f>
        <v>0</v>
      </c>
      <c r="X149" s="745"/>
      <c r="Y149" s="753">
        <f>Sch_I_SB[[#This Row],[Prior Approved: Total salary expense $]]*Sch_I_SB[[#This Row],[Prior Approved: Benefits Rate %]]</f>
        <v>0</v>
      </c>
      <c r="Z149" s="747">
        <f>+Sch_I_SB[[#This Row],[Prior Approved: Total salary expense $]]+Sch_I_SB[[#This Row],[Prior Approved: Benefits $]]</f>
        <v>0</v>
      </c>
      <c r="AA149" s="748">
        <f>IFERROR(Sch_I_SB[[#This Row],[Proposed: Direct FTE]]-Sch_I_SB[[#This Row],[Prior Approved: Direct FTE]],0)</f>
        <v>0</v>
      </c>
      <c r="AB149" s="744">
        <f>IFERROR(Sch_I_SB[[#This Row],[Proposed: Admin FTE]]-Sch_I_SB[[#This Row],[Prior Approved: Admin FTE]],0)</f>
        <v>0</v>
      </c>
      <c r="AC149" s="747">
        <f>IFERROR(Sch_I_SB[[#This Row],[Proposed: Total S&amp;B $]]-Sch_I_SB[[#This Row],[Prior Approved: Total S&amp;B $]],0)</f>
        <v>0</v>
      </c>
      <c r="AE149" s="749">
        <f>+Sch_I_SB[[#This Row],[Proposed: Direct FTE]]*(Sch_I_SB[[#This Row],[Proposed: Number of months]]/12)</f>
        <v>0</v>
      </c>
      <c r="AF149" s="750">
        <f>+Sch_I_SB[[#This Row],[Proposed: Admin FTE]]*(Sch_I_SB[[#This Row],[Proposed: Number of months]]/12)</f>
        <v>0</v>
      </c>
      <c r="AG149" s="749">
        <f>+Sch_I_SB[[#This Row],[Prior Approved: Direct FTE]]*(Sch_I_SB[[#This Row],[Prior Approved: Number of months]]/12)</f>
        <v>0</v>
      </c>
      <c r="AH149" s="751">
        <f>+Sch_I_SB[[#This Row],[Prior Approved: Admin FTE]]*(Sch_I_SB[[#This Row],[Prior Approved: Number of months]]/12)</f>
        <v>0</v>
      </c>
      <c r="AI149" s="752">
        <f t="shared" si="2"/>
        <v>0</v>
      </c>
      <c r="AJ149" s="751">
        <f t="shared" si="2"/>
        <v>0</v>
      </c>
    </row>
    <row r="150" spans="1:36">
      <c r="A150" s="723">
        <v>147</v>
      </c>
      <c r="B150" s="723">
        <f>+'Budget Summ Amt'!$L$6</f>
        <v>0</v>
      </c>
      <c r="C150" s="779">
        <f>+'Budget Summ Amt'!$D$6</f>
        <v>0</v>
      </c>
      <c r="D150" s="741"/>
      <c r="E150" s="725"/>
      <c r="F150" s="725"/>
      <c r="G150" s="726"/>
      <c r="H150" s="727"/>
      <c r="I150" s="728"/>
      <c r="J150" s="813"/>
      <c r="K150" s="742"/>
      <c r="L150" s="743"/>
      <c r="M150" s="743"/>
      <c r="N150" s="743"/>
      <c r="O150" s="744">
        <f>IFERROR((Sch_I_SB[[#This Row],[Proposed: Direct FTE]]+Sch_I_SB[[#This Row],[Proposed: Admin FTE]])*Sch_I_SB[[#This Row],[Proposed: Annual FTE salary $]]*(Sch_I_SB[[#This Row],[Proposed: Number of months]]/12),0)</f>
        <v>0</v>
      </c>
      <c r="P150" s="745"/>
      <c r="Q150" s="746">
        <f>Sch_I_SB[[#This Row],[Proposed: Benefits Rate %]]*Sch_I_SB[[#This Row],[Proposed: Total salary expense $]]</f>
        <v>0</v>
      </c>
      <c r="R150" s="747">
        <f>Sch_I_SB[[#This Row],[Proposed: Total salary expense $]]+Sch_I_SB[[#This Row],[Proposed: Benefits $]]</f>
        <v>0</v>
      </c>
      <c r="S150" s="742"/>
      <c r="T150" s="743"/>
      <c r="U150" s="743"/>
      <c r="V150" s="743"/>
      <c r="W150" s="744">
        <f>IFERROR((Sch_I_SB[[#This Row],[Prior Approved: Direct FTE]]+Sch_I_SB[[#This Row],[Prior Approved: Admin FTE]])*Sch_I_SB[[#This Row],[Prior Approved: Annual FTE salary $]]*(Sch_I_SB[[#This Row],[Prior Approved: Number of months]]/12),0)</f>
        <v>0</v>
      </c>
      <c r="X150" s="745"/>
      <c r="Y150" s="753">
        <f>Sch_I_SB[[#This Row],[Prior Approved: Total salary expense $]]*Sch_I_SB[[#This Row],[Prior Approved: Benefits Rate %]]</f>
        <v>0</v>
      </c>
      <c r="Z150" s="747">
        <f>+Sch_I_SB[[#This Row],[Prior Approved: Total salary expense $]]+Sch_I_SB[[#This Row],[Prior Approved: Benefits $]]</f>
        <v>0</v>
      </c>
      <c r="AA150" s="748">
        <f>IFERROR(Sch_I_SB[[#This Row],[Proposed: Direct FTE]]-Sch_I_SB[[#This Row],[Prior Approved: Direct FTE]],0)</f>
        <v>0</v>
      </c>
      <c r="AB150" s="744">
        <f>IFERROR(Sch_I_SB[[#This Row],[Proposed: Admin FTE]]-Sch_I_SB[[#This Row],[Prior Approved: Admin FTE]],0)</f>
        <v>0</v>
      </c>
      <c r="AC150" s="747">
        <f>IFERROR(Sch_I_SB[[#This Row],[Proposed: Total S&amp;B $]]-Sch_I_SB[[#This Row],[Prior Approved: Total S&amp;B $]],0)</f>
        <v>0</v>
      </c>
      <c r="AE150" s="749">
        <f>+Sch_I_SB[[#This Row],[Proposed: Direct FTE]]*(Sch_I_SB[[#This Row],[Proposed: Number of months]]/12)</f>
        <v>0</v>
      </c>
      <c r="AF150" s="750">
        <f>+Sch_I_SB[[#This Row],[Proposed: Admin FTE]]*(Sch_I_SB[[#This Row],[Proposed: Number of months]]/12)</f>
        <v>0</v>
      </c>
      <c r="AG150" s="749">
        <f>+Sch_I_SB[[#This Row],[Prior Approved: Direct FTE]]*(Sch_I_SB[[#This Row],[Prior Approved: Number of months]]/12)</f>
        <v>0</v>
      </c>
      <c r="AH150" s="751">
        <f>+Sch_I_SB[[#This Row],[Prior Approved: Admin FTE]]*(Sch_I_SB[[#This Row],[Prior Approved: Number of months]]/12)</f>
        <v>0</v>
      </c>
      <c r="AI150" s="752">
        <f t="shared" si="2"/>
        <v>0</v>
      </c>
      <c r="AJ150" s="751">
        <f t="shared" si="2"/>
        <v>0</v>
      </c>
    </row>
    <row r="151" spans="1:36">
      <c r="A151" s="723">
        <v>148</v>
      </c>
      <c r="B151" s="723">
        <f>+'Budget Summ Amt'!$L$6</f>
        <v>0</v>
      </c>
      <c r="C151" s="779">
        <f>+'Budget Summ Amt'!$D$6</f>
        <v>0</v>
      </c>
      <c r="D151" s="741"/>
      <c r="E151" s="725"/>
      <c r="F151" s="725"/>
      <c r="G151" s="726"/>
      <c r="H151" s="727"/>
      <c r="I151" s="728"/>
      <c r="J151" s="813"/>
      <c r="K151" s="742"/>
      <c r="L151" s="743"/>
      <c r="M151" s="743"/>
      <c r="N151" s="743"/>
      <c r="O151" s="744">
        <f>IFERROR((Sch_I_SB[[#This Row],[Proposed: Direct FTE]]+Sch_I_SB[[#This Row],[Proposed: Admin FTE]])*Sch_I_SB[[#This Row],[Proposed: Annual FTE salary $]]*(Sch_I_SB[[#This Row],[Proposed: Number of months]]/12),0)</f>
        <v>0</v>
      </c>
      <c r="P151" s="745"/>
      <c r="Q151" s="746">
        <f>Sch_I_SB[[#This Row],[Proposed: Benefits Rate %]]*Sch_I_SB[[#This Row],[Proposed: Total salary expense $]]</f>
        <v>0</v>
      </c>
      <c r="R151" s="747">
        <f>Sch_I_SB[[#This Row],[Proposed: Total salary expense $]]+Sch_I_SB[[#This Row],[Proposed: Benefits $]]</f>
        <v>0</v>
      </c>
      <c r="S151" s="742"/>
      <c r="T151" s="743"/>
      <c r="U151" s="743"/>
      <c r="V151" s="743"/>
      <c r="W151" s="744">
        <f>IFERROR((Sch_I_SB[[#This Row],[Prior Approved: Direct FTE]]+Sch_I_SB[[#This Row],[Prior Approved: Admin FTE]])*Sch_I_SB[[#This Row],[Prior Approved: Annual FTE salary $]]*(Sch_I_SB[[#This Row],[Prior Approved: Number of months]]/12),0)</f>
        <v>0</v>
      </c>
      <c r="X151" s="745"/>
      <c r="Y151" s="753">
        <f>Sch_I_SB[[#This Row],[Prior Approved: Total salary expense $]]*Sch_I_SB[[#This Row],[Prior Approved: Benefits Rate %]]</f>
        <v>0</v>
      </c>
      <c r="Z151" s="747">
        <f>+Sch_I_SB[[#This Row],[Prior Approved: Total salary expense $]]+Sch_I_SB[[#This Row],[Prior Approved: Benefits $]]</f>
        <v>0</v>
      </c>
      <c r="AA151" s="748">
        <f>IFERROR(Sch_I_SB[[#This Row],[Proposed: Direct FTE]]-Sch_I_SB[[#This Row],[Prior Approved: Direct FTE]],0)</f>
        <v>0</v>
      </c>
      <c r="AB151" s="744">
        <f>IFERROR(Sch_I_SB[[#This Row],[Proposed: Admin FTE]]-Sch_I_SB[[#This Row],[Prior Approved: Admin FTE]],0)</f>
        <v>0</v>
      </c>
      <c r="AC151" s="747">
        <f>IFERROR(Sch_I_SB[[#This Row],[Proposed: Total S&amp;B $]]-Sch_I_SB[[#This Row],[Prior Approved: Total S&amp;B $]],0)</f>
        <v>0</v>
      </c>
      <c r="AE151" s="749">
        <f>+Sch_I_SB[[#This Row],[Proposed: Direct FTE]]*(Sch_I_SB[[#This Row],[Proposed: Number of months]]/12)</f>
        <v>0</v>
      </c>
      <c r="AF151" s="750">
        <f>+Sch_I_SB[[#This Row],[Proposed: Admin FTE]]*(Sch_I_SB[[#This Row],[Proposed: Number of months]]/12)</f>
        <v>0</v>
      </c>
      <c r="AG151" s="749">
        <f>+Sch_I_SB[[#This Row],[Prior Approved: Direct FTE]]*(Sch_I_SB[[#This Row],[Prior Approved: Number of months]]/12)</f>
        <v>0</v>
      </c>
      <c r="AH151" s="751">
        <f>+Sch_I_SB[[#This Row],[Prior Approved: Admin FTE]]*(Sch_I_SB[[#This Row],[Prior Approved: Number of months]]/12)</f>
        <v>0</v>
      </c>
      <c r="AI151" s="752">
        <f t="shared" si="2"/>
        <v>0</v>
      </c>
      <c r="AJ151" s="751">
        <f t="shared" si="2"/>
        <v>0</v>
      </c>
    </row>
    <row r="152" spans="1:36">
      <c r="A152" s="723">
        <v>149</v>
      </c>
      <c r="B152" s="723">
        <f>+'Budget Summ Amt'!$L$6</f>
        <v>0</v>
      </c>
      <c r="C152" s="779">
        <f>+'Budget Summ Amt'!$D$6</f>
        <v>0</v>
      </c>
      <c r="D152" s="741"/>
      <c r="E152" s="725"/>
      <c r="F152" s="725"/>
      <c r="G152" s="726"/>
      <c r="H152" s="727"/>
      <c r="I152" s="728"/>
      <c r="J152" s="813"/>
      <c r="K152" s="742"/>
      <c r="L152" s="743"/>
      <c r="M152" s="743"/>
      <c r="N152" s="743"/>
      <c r="O152" s="744">
        <f>IFERROR((Sch_I_SB[[#This Row],[Proposed: Direct FTE]]+Sch_I_SB[[#This Row],[Proposed: Admin FTE]])*Sch_I_SB[[#This Row],[Proposed: Annual FTE salary $]]*(Sch_I_SB[[#This Row],[Proposed: Number of months]]/12),0)</f>
        <v>0</v>
      </c>
      <c r="P152" s="745"/>
      <c r="Q152" s="746">
        <f>Sch_I_SB[[#This Row],[Proposed: Benefits Rate %]]*Sch_I_SB[[#This Row],[Proposed: Total salary expense $]]</f>
        <v>0</v>
      </c>
      <c r="R152" s="747">
        <f>Sch_I_SB[[#This Row],[Proposed: Total salary expense $]]+Sch_I_SB[[#This Row],[Proposed: Benefits $]]</f>
        <v>0</v>
      </c>
      <c r="S152" s="742"/>
      <c r="T152" s="743"/>
      <c r="U152" s="743"/>
      <c r="V152" s="743"/>
      <c r="W152" s="744">
        <f>IFERROR((Sch_I_SB[[#This Row],[Prior Approved: Direct FTE]]+Sch_I_SB[[#This Row],[Prior Approved: Admin FTE]])*Sch_I_SB[[#This Row],[Prior Approved: Annual FTE salary $]]*(Sch_I_SB[[#This Row],[Prior Approved: Number of months]]/12),0)</f>
        <v>0</v>
      </c>
      <c r="X152" s="745"/>
      <c r="Y152" s="753">
        <f>Sch_I_SB[[#This Row],[Prior Approved: Total salary expense $]]*Sch_I_SB[[#This Row],[Prior Approved: Benefits Rate %]]</f>
        <v>0</v>
      </c>
      <c r="Z152" s="747">
        <f>+Sch_I_SB[[#This Row],[Prior Approved: Total salary expense $]]+Sch_I_SB[[#This Row],[Prior Approved: Benefits $]]</f>
        <v>0</v>
      </c>
      <c r="AA152" s="748">
        <f>IFERROR(Sch_I_SB[[#This Row],[Proposed: Direct FTE]]-Sch_I_SB[[#This Row],[Prior Approved: Direct FTE]],0)</f>
        <v>0</v>
      </c>
      <c r="AB152" s="744">
        <f>IFERROR(Sch_I_SB[[#This Row],[Proposed: Admin FTE]]-Sch_I_SB[[#This Row],[Prior Approved: Admin FTE]],0)</f>
        <v>0</v>
      </c>
      <c r="AC152" s="747">
        <f>IFERROR(Sch_I_SB[[#This Row],[Proposed: Total S&amp;B $]]-Sch_I_SB[[#This Row],[Prior Approved: Total S&amp;B $]],0)</f>
        <v>0</v>
      </c>
      <c r="AE152" s="749">
        <f>+Sch_I_SB[[#This Row],[Proposed: Direct FTE]]*(Sch_I_SB[[#This Row],[Proposed: Number of months]]/12)</f>
        <v>0</v>
      </c>
      <c r="AF152" s="750">
        <f>+Sch_I_SB[[#This Row],[Proposed: Admin FTE]]*(Sch_I_SB[[#This Row],[Proposed: Number of months]]/12)</f>
        <v>0</v>
      </c>
      <c r="AG152" s="749">
        <f>+Sch_I_SB[[#This Row],[Prior Approved: Direct FTE]]*(Sch_I_SB[[#This Row],[Prior Approved: Number of months]]/12)</f>
        <v>0</v>
      </c>
      <c r="AH152" s="751">
        <f>+Sch_I_SB[[#This Row],[Prior Approved: Admin FTE]]*(Sch_I_SB[[#This Row],[Prior Approved: Number of months]]/12)</f>
        <v>0</v>
      </c>
      <c r="AI152" s="752">
        <f t="shared" si="2"/>
        <v>0</v>
      </c>
      <c r="AJ152" s="751">
        <f t="shared" si="2"/>
        <v>0</v>
      </c>
    </row>
    <row r="153" spans="1:36">
      <c r="A153" s="723">
        <v>150</v>
      </c>
      <c r="B153" s="723">
        <f>+'Budget Summ Amt'!$L$6</f>
        <v>0</v>
      </c>
      <c r="C153" s="779">
        <f>+'Budget Summ Amt'!$D$6</f>
        <v>0</v>
      </c>
      <c r="D153" s="741"/>
      <c r="E153" s="725"/>
      <c r="F153" s="725"/>
      <c r="G153" s="726"/>
      <c r="H153" s="727"/>
      <c r="I153" s="728"/>
      <c r="J153" s="813"/>
      <c r="K153" s="742"/>
      <c r="L153" s="743"/>
      <c r="M153" s="743"/>
      <c r="N153" s="743"/>
      <c r="O153" s="744">
        <f>IFERROR((Sch_I_SB[[#This Row],[Proposed: Direct FTE]]+Sch_I_SB[[#This Row],[Proposed: Admin FTE]])*Sch_I_SB[[#This Row],[Proposed: Annual FTE salary $]]*(Sch_I_SB[[#This Row],[Proposed: Number of months]]/12),0)</f>
        <v>0</v>
      </c>
      <c r="P153" s="745"/>
      <c r="Q153" s="746">
        <f>Sch_I_SB[[#This Row],[Proposed: Benefits Rate %]]*Sch_I_SB[[#This Row],[Proposed: Total salary expense $]]</f>
        <v>0</v>
      </c>
      <c r="R153" s="747">
        <f>Sch_I_SB[[#This Row],[Proposed: Total salary expense $]]+Sch_I_SB[[#This Row],[Proposed: Benefits $]]</f>
        <v>0</v>
      </c>
      <c r="S153" s="742"/>
      <c r="T153" s="743"/>
      <c r="U153" s="743"/>
      <c r="V153" s="743"/>
      <c r="W153" s="744">
        <f>IFERROR((Sch_I_SB[[#This Row],[Prior Approved: Direct FTE]]+Sch_I_SB[[#This Row],[Prior Approved: Admin FTE]])*Sch_I_SB[[#This Row],[Prior Approved: Annual FTE salary $]]*(Sch_I_SB[[#This Row],[Prior Approved: Number of months]]/12),0)</f>
        <v>0</v>
      </c>
      <c r="X153" s="745"/>
      <c r="Y153" s="753">
        <f>Sch_I_SB[[#This Row],[Prior Approved: Total salary expense $]]*Sch_I_SB[[#This Row],[Prior Approved: Benefits Rate %]]</f>
        <v>0</v>
      </c>
      <c r="Z153" s="747">
        <f>+Sch_I_SB[[#This Row],[Prior Approved: Total salary expense $]]+Sch_I_SB[[#This Row],[Prior Approved: Benefits $]]</f>
        <v>0</v>
      </c>
      <c r="AA153" s="748">
        <f>IFERROR(Sch_I_SB[[#This Row],[Proposed: Direct FTE]]-Sch_I_SB[[#This Row],[Prior Approved: Direct FTE]],0)</f>
        <v>0</v>
      </c>
      <c r="AB153" s="744">
        <f>IFERROR(Sch_I_SB[[#This Row],[Proposed: Admin FTE]]-Sch_I_SB[[#This Row],[Prior Approved: Admin FTE]],0)</f>
        <v>0</v>
      </c>
      <c r="AC153" s="747">
        <f>IFERROR(Sch_I_SB[[#This Row],[Proposed: Total S&amp;B $]]-Sch_I_SB[[#This Row],[Prior Approved: Total S&amp;B $]],0)</f>
        <v>0</v>
      </c>
      <c r="AE153" s="749">
        <f>+Sch_I_SB[[#This Row],[Proposed: Direct FTE]]*(Sch_I_SB[[#This Row],[Proposed: Number of months]]/12)</f>
        <v>0</v>
      </c>
      <c r="AF153" s="750">
        <f>+Sch_I_SB[[#This Row],[Proposed: Admin FTE]]*(Sch_I_SB[[#This Row],[Proposed: Number of months]]/12)</f>
        <v>0</v>
      </c>
      <c r="AG153" s="749">
        <f>+Sch_I_SB[[#This Row],[Prior Approved: Direct FTE]]*(Sch_I_SB[[#This Row],[Prior Approved: Number of months]]/12)</f>
        <v>0</v>
      </c>
      <c r="AH153" s="751">
        <f>+Sch_I_SB[[#This Row],[Prior Approved: Admin FTE]]*(Sch_I_SB[[#This Row],[Prior Approved: Number of months]]/12)</f>
        <v>0</v>
      </c>
      <c r="AI153" s="752">
        <f t="shared" si="2"/>
        <v>0</v>
      </c>
      <c r="AJ153" s="751">
        <f t="shared" si="2"/>
        <v>0</v>
      </c>
    </row>
    <row r="154" spans="1:36">
      <c r="A154" s="723">
        <v>151</v>
      </c>
      <c r="B154" s="723">
        <f>+'Budget Summ Amt'!$L$6</f>
        <v>0</v>
      </c>
      <c r="C154" s="779">
        <f>+'Budget Summ Amt'!$D$6</f>
        <v>0</v>
      </c>
      <c r="D154" s="741"/>
      <c r="E154" s="725"/>
      <c r="F154" s="725"/>
      <c r="G154" s="726"/>
      <c r="H154" s="727"/>
      <c r="I154" s="728"/>
      <c r="J154" s="813"/>
      <c r="K154" s="742"/>
      <c r="L154" s="743"/>
      <c r="M154" s="743"/>
      <c r="N154" s="743"/>
      <c r="O154" s="744">
        <f>IFERROR((Sch_I_SB[[#This Row],[Proposed: Direct FTE]]+Sch_I_SB[[#This Row],[Proposed: Admin FTE]])*Sch_I_SB[[#This Row],[Proposed: Annual FTE salary $]]*(Sch_I_SB[[#This Row],[Proposed: Number of months]]/12),0)</f>
        <v>0</v>
      </c>
      <c r="P154" s="745"/>
      <c r="Q154" s="746">
        <f>Sch_I_SB[[#This Row],[Proposed: Benefits Rate %]]*Sch_I_SB[[#This Row],[Proposed: Total salary expense $]]</f>
        <v>0</v>
      </c>
      <c r="R154" s="747">
        <f>Sch_I_SB[[#This Row],[Proposed: Total salary expense $]]+Sch_I_SB[[#This Row],[Proposed: Benefits $]]</f>
        <v>0</v>
      </c>
      <c r="S154" s="742"/>
      <c r="T154" s="743"/>
      <c r="U154" s="743"/>
      <c r="V154" s="743"/>
      <c r="W154" s="744">
        <f>IFERROR((Sch_I_SB[[#This Row],[Prior Approved: Direct FTE]]+Sch_I_SB[[#This Row],[Prior Approved: Admin FTE]])*Sch_I_SB[[#This Row],[Prior Approved: Annual FTE salary $]]*(Sch_I_SB[[#This Row],[Prior Approved: Number of months]]/12),0)</f>
        <v>0</v>
      </c>
      <c r="X154" s="745"/>
      <c r="Y154" s="753">
        <f>Sch_I_SB[[#This Row],[Prior Approved: Total salary expense $]]*Sch_I_SB[[#This Row],[Prior Approved: Benefits Rate %]]</f>
        <v>0</v>
      </c>
      <c r="Z154" s="747">
        <f>+Sch_I_SB[[#This Row],[Prior Approved: Total salary expense $]]+Sch_I_SB[[#This Row],[Prior Approved: Benefits $]]</f>
        <v>0</v>
      </c>
      <c r="AA154" s="748">
        <f>IFERROR(Sch_I_SB[[#This Row],[Proposed: Direct FTE]]-Sch_I_SB[[#This Row],[Prior Approved: Direct FTE]],0)</f>
        <v>0</v>
      </c>
      <c r="AB154" s="744">
        <f>IFERROR(Sch_I_SB[[#This Row],[Proposed: Admin FTE]]-Sch_I_SB[[#This Row],[Prior Approved: Admin FTE]],0)</f>
        <v>0</v>
      </c>
      <c r="AC154" s="747">
        <f>IFERROR(Sch_I_SB[[#This Row],[Proposed: Total S&amp;B $]]-Sch_I_SB[[#This Row],[Prior Approved: Total S&amp;B $]],0)</f>
        <v>0</v>
      </c>
      <c r="AE154" s="749">
        <f>+Sch_I_SB[[#This Row],[Proposed: Direct FTE]]*(Sch_I_SB[[#This Row],[Proposed: Number of months]]/12)</f>
        <v>0</v>
      </c>
      <c r="AF154" s="750">
        <f>+Sch_I_SB[[#This Row],[Proposed: Admin FTE]]*(Sch_I_SB[[#This Row],[Proposed: Number of months]]/12)</f>
        <v>0</v>
      </c>
      <c r="AG154" s="749">
        <f>+Sch_I_SB[[#This Row],[Prior Approved: Direct FTE]]*(Sch_I_SB[[#This Row],[Prior Approved: Number of months]]/12)</f>
        <v>0</v>
      </c>
      <c r="AH154" s="751">
        <f>+Sch_I_SB[[#This Row],[Prior Approved: Admin FTE]]*(Sch_I_SB[[#This Row],[Prior Approved: Number of months]]/12)</f>
        <v>0</v>
      </c>
      <c r="AI154" s="752">
        <f t="shared" si="2"/>
        <v>0</v>
      </c>
      <c r="AJ154" s="751">
        <f t="shared" si="2"/>
        <v>0</v>
      </c>
    </row>
    <row r="155" spans="1:36">
      <c r="A155" s="723">
        <v>152</v>
      </c>
      <c r="B155" s="723">
        <f>+'Budget Summ Amt'!$L$6</f>
        <v>0</v>
      </c>
      <c r="C155" s="779">
        <f>+'Budget Summ Amt'!$D$6</f>
        <v>0</v>
      </c>
      <c r="D155" s="741"/>
      <c r="E155" s="725"/>
      <c r="F155" s="725"/>
      <c r="G155" s="726"/>
      <c r="H155" s="727"/>
      <c r="I155" s="728"/>
      <c r="J155" s="813"/>
      <c r="K155" s="742"/>
      <c r="L155" s="743"/>
      <c r="M155" s="743"/>
      <c r="N155" s="743"/>
      <c r="O155" s="744">
        <f>IFERROR((Sch_I_SB[[#This Row],[Proposed: Direct FTE]]+Sch_I_SB[[#This Row],[Proposed: Admin FTE]])*Sch_I_SB[[#This Row],[Proposed: Annual FTE salary $]]*(Sch_I_SB[[#This Row],[Proposed: Number of months]]/12),0)</f>
        <v>0</v>
      </c>
      <c r="P155" s="745"/>
      <c r="Q155" s="746">
        <f>Sch_I_SB[[#This Row],[Proposed: Benefits Rate %]]*Sch_I_SB[[#This Row],[Proposed: Total salary expense $]]</f>
        <v>0</v>
      </c>
      <c r="R155" s="747">
        <f>Sch_I_SB[[#This Row],[Proposed: Total salary expense $]]+Sch_I_SB[[#This Row],[Proposed: Benefits $]]</f>
        <v>0</v>
      </c>
      <c r="S155" s="742"/>
      <c r="T155" s="743"/>
      <c r="U155" s="743"/>
      <c r="V155" s="743"/>
      <c r="W155" s="744">
        <f>IFERROR((Sch_I_SB[[#This Row],[Prior Approved: Direct FTE]]+Sch_I_SB[[#This Row],[Prior Approved: Admin FTE]])*Sch_I_SB[[#This Row],[Prior Approved: Annual FTE salary $]]*(Sch_I_SB[[#This Row],[Prior Approved: Number of months]]/12),0)</f>
        <v>0</v>
      </c>
      <c r="X155" s="745"/>
      <c r="Y155" s="753">
        <f>Sch_I_SB[[#This Row],[Prior Approved: Total salary expense $]]*Sch_I_SB[[#This Row],[Prior Approved: Benefits Rate %]]</f>
        <v>0</v>
      </c>
      <c r="Z155" s="747">
        <f>+Sch_I_SB[[#This Row],[Prior Approved: Total salary expense $]]+Sch_I_SB[[#This Row],[Prior Approved: Benefits $]]</f>
        <v>0</v>
      </c>
      <c r="AA155" s="748">
        <f>IFERROR(Sch_I_SB[[#This Row],[Proposed: Direct FTE]]-Sch_I_SB[[#This Row],[Prior Approved: Direct FTE]],0)</f>
        <v>0</v>
      </c>
      <c r="AB155" s="744">
        <f>IFERROR(Sch_I_SB[[#This Row],[Proposed: Admin FTE]]-Sch_I_SB[[#This Row],[Prior Approved: Admin FTE]],0)</f>
        <v>0</v>
      </c>
      <c r="AC155" s="747">
        <f>IFERROR(Sch_I_SB[[#This Row],[Proposed: Total S&amp;B $]]-Sch_I_SB[[#This Row],[Prior Approved: Total S&amp;B $]],0)</f>
        <v>0</v>
      </c>
      <c r="AE155" s="749">
        <f>+Sch_I_SB[[#This Row],[Proposed: Direct FTE]]*(Sch_I_SB[[#This Row],[Proposed: Number of months]]/12)</f>
        <v>0</v>
      </c>
      <c r="AF155" s="750">
        <f>+Sch_I_SB[[#This Row],[Proposed: Admin FTE]]*(Sch_I_SB[[#This Row],[Proposed: Number of months]]/12)</f>
        <v>0</v>
      </c>
      <c r="AG155" s="749">
        <f>+Sch_I_SB[[#This Row],[Prior Approved: Direct FTE]]*(Sch_I_SB[[#This Row],[Prior Approved: Number of months]]/12)</f>
        <v>0</v>
      </c>
      <c r="AH155" s="751">
        <f>+Sch_I_SB[[#This Row],[Prior Approved: Admin FTE]]*(Sch_I_SB[[#This Row],[Prior Approved: Number of months]]/12)</f>
        <v>0</v>
      </c>
      <c r="AI155" s="752">
        <f t="shared" si="2"/>
        <v>0</v>
      </c>
      <c r="AJ155" s="751">
        <f t="shared" si="2"/>
        <v>0</v>
      </c>
    </row>
    <row r="156" spans="1:36">
      <c r="A156" s="723">
        <v>153</v>
      </c>
      <c r="B156" s="723">
        <f>+'Budget Summ Amt'!$L$6</f>
        <v>0</v>
      </c>
      <c r="C156" s="779">
        <f>+'Budget Summ Amt'!$D$6</f>
        <v>0</v>
      </c>
      <c r="D156" s="741"/>
      <c r="E156" s="725"/>
      <c r="F156" s="725"/>
      <c r="G156" s="726"/>
      <c r="H156" s="727"/>
      <c r="I156" s="728"/>
      <c r="J156" s="813"/>
      <c r="K156" s="742"/>
      <c r="L156" s="743"/>
      <c r="M156" s="743"/>
      <c r="N156" s="743"/>
      <c r="O156" s="744">
        <f>IFERROR((Sch_I_SB[[#This Row],[Proposed: Direct FTE]]+Sch_I_SB[[#This Row],[Proposed: Admin FTE]])*Sch_I_SB[[#This Row],[Proposed: Annual FTE salary $]]*(Sch_I_SB[[#This Row],[Proposed: Number of months]]/12),0)</f>
        <v>0</v>
      </c>
      <c r="P156" s="745"/>
      <c r="Q156" s="746">
        <f>Sch_I_SB[[#This Row],[Proposed: Benefits Rate %]]*Sch_I_SB[[#This Row],[Proposed: Total salary expense $]]</f>
        <v>0</v>
      </c>
      <c r="R156" s="747">
        <f>Sch_I_SB[[#This Row],[Proposed: Total salary expense $]]+Sch_I_SB[[#This Row],[Proposed: Benefits $]]</f>
        <v>0</v>
      </c>
      <c r="S156" s="742"/>
      <c r="T156" s="743"/>
      <c r="U156" s="743"/>
      <c r="V156" s="743"/>
      <c r="W156" s="744">
        <f>IFERROR((Sch_I_SB[[#This Row],[Prior Approved: Direct FTE]]+Sch_I_SB[[#This Row],[Prior Approved: Admin FTE]])*Sch_I_SB[[#This Row],[Prior Approved: Annual FTE salary $]]*(Sch_I_SB[[#This Row],[Prior Approved: Number of months]]/12),0)</f>
        <v>0</v>
      </c>
      <c r="X156" s="745"/>
      <c r="Y156" s="753">
        <f>Sch_I_SB[[#This Row],[Prior Approved: Total salary expense $]]*Sch_I_SB[[#This Row],[Prior Approved: Benefits Rate %]]</f>
        <v>0</v>
      </c>
      <c r="Z156" s="747">
        <f>+Sch_I_SB[[#This Row],[Prior Approved: Total salary expense $]]+Sch_I_SB[[#This Row],[Prior Approved: Benefits $]]</f>
        <v>0</v>
      </c>
      <c r="AA156" s="748">
        <f>IFERROR(Sch_I_SB[[#This Row],[Proposed: Direct FTE]]-Sch_I_SB[[#This Row],[Prior Approved: Direct FTE]],0)</f>
        <v>0</v>
      </c>
      <c r="AB156" s="744">
        <f>IFERROR(Sch_I_SB[[#This Row],[Proposed: Admin FTE]]-Sch_I_SB[[#This Row],[Prior Approved: Admin FTE]],0)</f>
        <v>0</v>
      </c>
      <c r="AC156" s="747">
        <f>IFERROR(Sch_I_SB[[#This Row],[Proposed: Total S&amp;B $]]-Sch_I_SB[[#This Row],[Prior Approved: Total S&amp;B $]],0)</f>
        <v>0</v>
      </c>
      <c r="AE156" s="749">
        <f>+Sch_I_SB[[#This Row],[Proposed: Direct FTE]]*(Sch_I_SB[[#This Row],[Proposed: Number of months]]/12)</f>
        <v>0</v>
      </c>
      <c r="AF156" s="750">
        <f>+Sch_I_SB[[#This Row],[Proposed: Admin FTE]]*(Sch_I_SB[[#This Row],[Proposed: Number of months]]/12)</f>
        <v>0</v>
      </c>
      <c r="AG156" s="749">
        <f>+Sch_I_SB[[#This Row],[Prior Approved: Direct FTE]]*(Sch_I_SB[[#This Row],[Prior Approved: Number of months]]/12)</f>
        <v>0</v>
      </c>
      <c r="AH156" s="751">
        <f>+Sch_I_SB[[#This Row],[Prior Approved: Admin FTE]]*(Sch_I_SB[[#This Row],[Prior Approved: Number of months]]/12)</f>
        <v>0</v>
      </c>
      <c r="AI156" s="752">
        <f t="shared" si="2"/>
        <v>0</v>
      </c>
      <c r="AJ156" s="751">
        <f t="shared" si="2"/>
        <v>0</v>
      </c>
    </row>
    <row r="157" spans="1:36">
      <c r="A157" s="723">
        <v>154</v>
      </c>
      <c r="B157" s="723">
        <f>+'Budget Summ Amt'!$L$6</f>
        <v>0</v>
      </c>
      <c r="C157" s="779">
        <f>+'Budget Summ Amt'!$D$6</f>
        <v>0</v>
      </c>
      <c r="D157" s="741"/>
      <c r="E157" s="725"/>
      <c r="F157" s="725"/>
      <c r="G157" s="726"/>
      <c r="H157" s="727"/>
      <c r="I157" s="728"/>
      <c r="J157" s="813"/>
      <c r="K157" s="742"/>
      <c r="L157" s="743"/>
      <c r="M157" s="743"/>
      <c r="N157" s="743"/>
      <c r="O157" s="744">
        <f>IFERROR((Sch_I_SB[[#This Row],[Proposed: Direct FTE]]+Sch_I_SB[[#This Row],[Proposed: Admin FTE]])*Sch_I_SB[[#This Row],[Proposed: Annual FTE salary $]]*(Sch_I_SB[[#This Row],[Proposed: Number of months]]/12),0)</f>
        <v>0</v>
      </c>
      <c r="P157" s="745"/>
      <c r="Q157" s="746">
        <f>Sch_I_SB[[#This Row],[Proposed: Benefits Rate %]]*Sch_I_SB[[#This Row],[Proposed: Total salary expense $]]</f>
        <v>0</v>
      </c>
      <c r="R157" s="747">
        <f>Sch_I_SB[[#This Row],[Proposed: Total salary expense $]]+Sch_I_SB[[#This Row],[Proposed: Benefits $]]</f>
        <v>0</v>
      </c>
      <c r="S157" s="742"/>
      <c r="T157" s="743"/>
      <c r="U157" s="743"/>
      <c r="V157" s="743"/>
      <c r="W157" s="744">
        <f>IFERROR((Sch_I_SB[[#This Row],[Prior Approved: Direct FTE]]+Sch_I_SB[[#This Row],[Prior Approved: Admin FTE]])*Sch_I_SB[[#This Row],[Prior Approved: Annual FTE salary $]]*(Sch_I_SB[[#This Row],[Prior Approved: Number of months]]/12),0)</f>
        <v>0</v>
      </c>
      <c r="X157" s="745"/>
      <c r="Y157" s="753">
        <f>Sch_I_SB[[#This Row],[Prior Approved: Total salary expense $]]*Sch_I_SB[[#This Row],[Prior Approved: Benefits Rate %]]</f>
        <v>0</v>
      </c>
      <c r="Z157" s="747">
        <f>+Sch_I_SB[[#This Row],[Prior Approved: Total salary expense $]]+Sch_I_SB[[#This Row],[Prior Approved: Benefits $]]</f>
        <v>0</v>
      </c>
      <c r="AA157" s="748">
        <f>IFERROR(Sch_I_SB[[#This Row],[Proposed: Direct FTE]]-Sch_I_SB[[#This Row],[Prior Approved: Direct FTE]],0)</f>
        <v>0</v>
      </c>
      <c r="AB157" s="744">
        <f>IFERROR(Sch_I_SB[[#This Row],[Proposed: Admin FTE]]-Sch_I_SB[[#This Row],[Prior Approved: Admin FTE]],0)</f>
        <v>0</v>
      </c>
      <c r="AC157" s="747">
        <f>IFERROR(Sch_I_SB[[#This Row],[Proposed: Total S&amp;B $]]-Sch_I_SB[[#This Row],[Prior Approved: Total S&amp;B $]],0)</f>
        <v>0</v>
      </c>
      <c r="AE157" s="749">
        <f>+Sch_I_SB[[#This Row],[Proposed: Direct FTE]]*(Sch_I_SB[[#This Row],[Proposed: Number of months]]/12)</f>
        <v>0</v>
      </c>
      <c r="AF157" s="750">
        <f>+Sch_I_SB[[#This Row],[Proposed: Admin FTE]]*(Sch_I_SB[[#This Row],[Proposed: Number of months]]/12)</f>
        <v>0</v>
      </c>
      <c r="AG157" s="749">
        <f>+Sch_I_SB[[#This Row],[Prior Approved: Direct FTE]]*(Sch_I_SB[[#This Row],[Prior Approved: Number of months]]/12)</f>
        <v>0</v>
      </c>
      <c r="AH157" s="751">
        <f>+Sch_I_SB[[#This Row],[Prior Approved: Admin FTE]]*(Sch_I_SB[[#This Row],[Prior Approved: Number of months]]/12)</f>
        <v>0</v>
      </c>
      <c r="AI157" s="752">
        <f t="shared" si="2"/>
        <v>0</v>
      </c>
      <c r="AJ157" s="751">
        <f t="shared" si="2"/>
        <v>0</v>
      </c>
    </row>
    <row r="158" spans="1:36">
      <c r="A158" s="723">
        <v>155</v>
      </c>
      <c r="B158" s="723">
        <f>+'Budget Summ Amt'!$L$6</f>
        <v>0</v>
      </c>
      <c r="C158" s="779">
        <f>+'Budget Summ Amt'!$D$6</f>
        <v>0</v>
      </c>
      <c r="D158" s="741"/>
      <c r="E158" s="725"/>
      <c r="F158" s="725"/>
      <c r="G158" s="726"/>
      <c r="H158" s="727"/>
      <c r="I158" s="728"/>
      <c r="J158" s="813"/>
      <c r="K158" s="742"/>
      <c r="L158" s="743"/>
      <c r="M158" s="743"/>
      <c r="N158" s="743"/>
      <c r="O158" s="744">
        <f>IFERROR((Sch_I_SB[[#This Row],[Proposed: Direct FTE]]+Sch_I_SB[[#This Row],[Proposed: Admin FTE]])*Sch_I_SB[[#This Row],[Proposed: Annual FTE salary $]]*(Sch_I_SB[[#This Row],[Proposed: Number of months]]/12),0)</f>
        <v>0</v>
      </c>
      <c r="P158" s="745"/>
      <c r="Q158" s="746">
        <f>Sch_I_SB[[#This Row],[Proposed: Benefits Rate %]]*Sch_I_SB[[#This Row],[Proposed: Total salary expense $]]</f>
        <v>0</v>
      </c>
      <c r="R158" s="747">
        <f>Sch_I_SB[[#This Row],[Proposed: Total salary expense $]]+Sch_I_SB[[#This Row],[Proposed: Benefits $]]</f>
        <v>0</v>
      </c>
      <c r="S158" s="742"/>
      <c r="T158" s="743"/>
      <c r="U158" s="743"/>
      <c r="V158" s="743"/>
      <c r="W158" s="744">
        <f>IFERROR((Sch_I_SB[[#This Row],[Prior Approved: Direct FTE]]+Sch_I_SB[[#This Row],[Prior Approved: Admin FTE]])*Sch_I_SB[[#This Row],[Prior Approved: Annual FTE salary $]]*(Sch_I_SB[[#This Row],[Prior Approved: Number of months]]/12),0)</f>
        <v>0</v>
      </c>
      <c r="X158" s="745"/>
      <c r="Y158" s="753">
        <f>Sch_I_SB[[#This Row],[Prior Approved: Total salary expense $]]*Sch_I_SB[[#This Row],[Prior Approved: Benefits Rate %]]</f>
        <v>0</v>
      </c>
      <c r="Z158" s="747">
        <f>+Sch_I_SB[[#This Row],[Prior Approved: Total salary expense $]]+Sch_I_SB[[#This Row],[Prior Approved: Benefits $]]</f>
        <v>0</v>
      </c>
      <c r="AA158" s="748">
        <f>IFERROR(Sch_I_SB[[#This Row],[Proposed: Direct FTE]]-Sch_I_SB[[#This Row],[Prior Approved: Direct FTE]],0)</f>
        <v>0</v>
      </c>
      <c r="AB158" s="744">
        <f>IFERROR(Sch_I_SB[[#This Row],[Proposed: Admin FTE]]-Sch_I_SB[[#This Row],[Prior Approved: Admin FTE]],0)</f>
        <v>0</v>
      </c>
      <c r="AC158" s="747">
        <f>IFERROR(Sch_I_SB[[#This Row],[Proposed: Total S&amp;B $]]-Sch_I_SB[[#This Row],[Prior Approved: Total S&amp;B $]],0)</f>
        <v>0</v>
      </c>
      <c r="AE158" s="749">
        <f>+Sch_I_SB[[#This Row],[Proposed: Direct FTE]]*(Sch_I_SB[[#This Row],[Proposed: Number of months]]/12)</f>
        <v>0</v>
      </c>
      <c r="AF158" s="750">
        <f>+Sch_I_SB[[#This Row],[Proposed: Admin FTE]]*(Sch_I_SB[[#This Row],[Proposed: Number of months]]/12)</f>
        <v>0</v>
      </c>
      <c r="AG158" s="749">
        <f>+Sch_I_SB[[#This Row],[Prior Approved: Direct FTE]]*(Sch_I_SB[[#This Row],[Prior Approved: Number of months]]/12)</f>
        <v>0</v>
      </c>
      <c r="AH158" s="751">
        <f>+Sch_I_SB[[#This Row],[Prior Approved: Admin FTE]]*(Sch_I_SB[[#This Row],[Prior Approved: Number of months]]/12)</f>
        <v>0</v>
      </c>
      <c r="AI158" s="752">
        <f t="shared" si="2"/>
        <v>0</v>
      </c>
      <c r="AJ158" s="751">
        <f t="shared" si="2"/>
        <v>0</v>
      </c>
    </row>
    <row r="159" spans="1:36">
      <c r="A159" s="723">
        <v>156</v>
      </c>
      <c r="B159" s="723">
        <f>+'Budget Summ Amt'!$L$6</f>
        <v>0</v>
      </c>
      <c r="C159" s="779">
        <f>+'Budget Summ Amt'!$D$6</f>
        <v>0</v>
      </c>
      <c r="D159" s="741"/>
      <c r="E159" s="725"/>
      <c r="F159" s="725"/>
      <c r="G159" s="726"/>
      <c r="H159" s="727"/>
      <c r="I159" s="728"/>
      <c r="J159" s="813"/>
      <c r="K159" s="742"/>
      <c r="L159" s="743"/>
      <c r="M159" s="743"/>
      <c r="N159" s="743"/>
      <c r="O159" s="744">
        <f>IFERROR((Sch_I_SB[[#This Row],[Proposed: Direct FTE]]+Sch_I_SB[[#This Row],[Proposed: Admin FTE]])*Sch_I_SB[[#This Row],[Proposed: Annual FTE salary $]]*(Sch_I_SB[[#This Row],[Proposed: Number of months]]/12),0)</f>
        <v>0</v>
      </c>
      <c r="P159" s="745"/>
      <c r="Q159" s="746">
        <f>Sch_I_SB[[#This Row],[Proposed: Benefits Rate %]]*Sch_I_SB[[#This Row],[Proposed: Total salary expense $]]</f>
        <v>0</v>
      </c>
      <c r="R159" s="747">
        <f>Sch_I_SB[[#This Row],[Proposed: Total salary expense $]]+Sch_I_SB[[#This Row],[Proposed: Benefits $]]</f>
        <v>0</v>
      </c>
      <c r="S159" s="742"/>
      <c r="T159" s="743"/>
      <c r="U159" s="743"/>
      <c r="V159" s="743"/>
      <c r="W159" s="744">
        <f>IFERROR((Sch_I_SB[[#This Row],[Prior Approved: Direct FTE]]+Sch_I_SB[[#This Row],[Prior Approved: Admin FTE]])*Sch_I_SB[[#This Row],[Prior Approved: Annual FTE salary $]]*(Sch_I_SB[[#This Row],[Prior Approved: Number of months]]/12),0)</f>
        <v>0</v>
      </c>
      <c r="X159" s="745"/>
      <c r="Y159" s="753">
        <f>Sch_I_SB[[#This Row],[Prior Approved: Total salary expense $]]*Sch_I_SB[[#This Row],[Prior Approved: Benefits Rate %]]</f>
        <v>0</v>
      </c>
      <c r="Z159" s="747">
        <f>+Sch_I_SB[[#This Row],[Prior Approved: Total salary expense $]]+Sch_I_SB[[#This Row],[Prior Approved: Benefits $]]</f>
        <v>0</v>
      </c>
      <c r="AA159" s="748">
        <f>IFERROR(Sch_I_SB[[#This Row],[Proposed: Direct FTE]]-Sch_I_SB[[#This Row],[Prior Approved: Direct FTE]],0)</f>
        <v>0</v>
      </c>
      <c r="AB159" s="744">
        <f>IFERROR(Sch_I_SB[[#This Row],[Proposed: Admin FTE]]-Sch_I_SB[[#This Row],[Prior Approved: Admin FTE]],0)</f>
        <v>0</v>
      </c>
      <c r="AC159" s="747">
        <f>IFERROR(Sch_I_SB[[#This Row],[Proposed: Total S&amp;B $]]-Sch_I_SB[[#This Row],[Prior Approved: Total S&amp;B $]],0)</f>
        <v>0</v>
      </c>
      <c r="AE159" s="749">
        <f>+Sch_I_SB[[#This Row],[Proposed: Direct FTE]]*(Sch_I_SB[[#This Row],[Proposed: Number of months]]/12)</f>
        <v>0</v>
      </c>
      <c r="AF159" s="750">
        <f>+Sch_I_SB[[#This Row],[Proposed: Admin FTE]]*(Sch_I_SB[[#This Row],[Proposed: Number of months]]/12)</f>
        <v>0</v>
      </c>
      <c r="AG159" s="749">
        <f>+Sch_I_SB[[#This Row],[Prior Approved: Direct FTE]]*(Sch_I_SB[[#This Row],[Prior Approved: Number of months]]/12)</f>
        <v>0</v>
      </c>
      <c r="AH159" s="751">
        <f>+Sch_I_SB[[#This Row],[Prior Approved: Admin FTE]]*(Sch_I_SB[[#This Row],[Prior Approved: Number of months]]/12)</f>
        <v>0</v>
      </c>
      <c r="AI159" s="752">
        <f t="shared" si="2"/>
        <v>0</v>
      </c>
      <c r="AJ159" s="751">
        <f t="shared" si="2"/>
        <v>0</v>
      </c>
    </row>
    <row r="160" spans="1:36">
      <c r="A160" s="723">
        <v>157</v>
      </c>
      <c r="B160" s="723">
        <f>+'Budget Summ Amt'!$L$6</f>
        <v>0</v>
      </c>
      <c r="C160" s="779">
        <f>+'Budget Summ Amt'!$D$6</f>
        <v>0</v>
      </c>
      <c r="D160" s="741"/>
      <c r="E160" s="725"/>
      <c r="F160" s="725"/>
      <c r="G160" s="726"/>
      <c r="H160" s="727"/>
      <c r="I160" s="728"/>
      <c r="J160" s="813"/>
      <c r="K160" s="742"/>
      <c r="L160" s="743"/>
      <c r="M160" s="743"/>
      <c r="N160" s="743"/>
      <c r="O160" s="744">
        <f>IFERROR((Sch_I_SB[[#This Row],[Proposed: Direct FTE]]+Sch_I_SB[[#This Row],[Proposed: Admin FTE]])*Sch_I_SB[[#This Row],[Proposed: Annual FTE salary $]]*(Sch_I_SB[[#This Row],[Proposed: Number of months]]/12),0)</f>
        <v>0</v>
      </c>
      <c r="P160" s="745"/>
      <c r="Q160" s="746">
        <f>Sch_I_SB[[#This Row],[Proposed: Benefits Rate %]]*Sch_I_SB[[#This Row],[Proposed: Total salary expense $]]</f>
        <v>0</v>
      </c>
      <c r="R160" s="747">
        <f>Sch_I_SB[[#This Row],[Proposed: Total salary expense $]]+Sch_I_SB[[#This Row],[Proposed: Benefits $]]</f>
        <v>0</v>
      </c>
      <c r="S160" s="742"/>
      <c r="T160" s="743"/>
      <c r="U160" s="743"/>
      <c r="V160" s="743"/>
      <c r="W160" s="744">
        <f>IFERROR((Sch_I_SB[[#This Row],[Prior Approved: Direct FTE]]+Sch_I_SB[[#This Row],[Prior Approved: Admin FTE]])*Sch_I_SB[[#This Row],[Prior Approved: Annual FTE salary $]]*(Sch_I_SB[[#This Row],[Prior Approved: Number of months]]/12),0)</f>
        <v>0</v>
      </c>
      <c r="X160" s="745"/>
      <c r="Y160" s="753">
        <f>Sch_I_SB[[#This Row],[Prior Approved: Total salary expense $]]*Sch_I_SB[[#This Row],[Prior Approved: Benefits Rate %]]</f>
        <v>0</v>
      </c>
      <c r="Z160" s="747">
        <f>+Sch_I_SB[[#This Row],[Prior Approved: Total salary expense $]]+Sch_I_SB[[#This Row],[Prior Approved: Benefits $]]</f>
        <v>0</v>
      </c>
      <c r="AA160" s="748">
        <f>IFERROR(Sch_I_SB[[#This Row],[Proposed: Direct FTE]]-Sch_I_SB[[#This Row],[Prior Approved: Direct FTE]],0)</f>
        <v>0</v>
      </c>
      <c r="AB160" s="744">
        <f>IFERROR(Sch_I_SB[[#This Row],[Proposed: Admin FTE]]-Sch_I_SB[[#This Row],[Prior Approved: Admin FTE]],0)</f>
        <v>0</v>
      </c>
      <c r="AC160" s="747">
        <f>IFERROR(Sch_I_SB[[#This Row],[Proposed: Total S&amp;B $]]-Sch_I_SB[[#This Row],[Prior Approved: Total S&amp;B $]],0)</f>
        <v>0</v>
      </c>
      <c r="AE160" s="749">
        <f>+Sch_I_SB[[#This Row],[Proposed: Direct FTE]]*(Sch_I_SB[[#This Row],[Proposed: Number of months]]/12)</f>
        <v>0</v>
      </c>
      <c r="AF160" s="750">
        <f>+Sch_I_SB[[#This Row],[Proposed: Admin FTE]]*(Sch_I_SB[[#This Row],[Proposed: Number of months]]/12)</f>
        <v>0</v>
      </c>
      <c r="AG160" s="749">
        <f>+Sch_I_SB[[#This Row],[Prior Approved: Direct FTE]]*(Sch_I_SB[[#This Row],[Prior Approved: Number of months]]/12)</f>
        <v>0</v>
      </c>
      <c r="AH160" s="751">
        <f>+Sch_I_SB[[#This Row],[Prior Approved: Admin FTE]]*(Sch_I_SB[[#This Row],[Prior Approved: Number of months]]/12)</f>
        <v>0</v>
      </c>
      <c r="AI160" s="752">
        <f t="shared" si="2"/>
        <v>0</v>
      </c>
      <c r="AJ160" s="751">
        <f t="shared" si="2"/>
        <v>0</v>
      </c>
    </row>
    <row r="161" spans="1:36">
      <c r="A161" s="723">
        <v>158</v>
      </c>
      <c r="B161" s="723">
        <f>+'Budget Summ Amt'!$L$6</f>
        <v>0</v>
      </c>
      <c r="C161" s="779">
        <f>+'Budget Summ Amt'!$D$6</f>
        <v>0</v>
      </c>
      <c r="D161" s="741"/>
      <c r="E161" s="725"/>
      <c r="F161" s="725"/>
      <c r="G161" s="726"/>
      <c r="H161" s="727"/>
      <c r="I161" s="728"/>
      <c r="J161" s="813"/>
      <c r="K161" s="742"/>
      <c r="L161" s="743"/>
      <c r="M161" s="743"/>
      <c r="N161" s="743"/>
      <c r="O161" s="744">
        <f>IFERROR((Sch_I_SB[[#This Row],[Proposed: Direct FTE]]+Sch_I_SB[[#This Row],[Proposed: Admin FTE]])*Sch_I_SB[[#This Row],[Proposed: Annual FTE salary $]]*(Sch_I_SB[[#This Row],[Proposed: Number of months]]/12),0)</f>
        <v>0</v>
      </c>
      <c r="P161" s="745"/>
      <c r="Q161" s="746">
        <f>Sch_I_SB[[#This Row],[Proposed: Benefits Rate %]]*Sch_I_SB[[#This Row],[Proposed: Total salary expense $]]</f>
        <v>0</v>
      </c>
      <c r="R161" s="747">
        <f>Sch_I_SB[[#This Row],[Proposed: Total salary expense $]]+Sch_I_SB[[#This Row],[Proposed: Benefits $]]</f>
        <v>0</v>
      </c>
      <c r="S161" s="742"/>
      <c r="T161" s="743"/>
      <c r="U161" s="743"/>
      <c r="V161" s="743"/>
      <c r="W161" s="744">
        <f>IFERROR((Sch_I_SB[[#This Row],[Prior Approved: Direct FTE]]+Sch_I_SB[[#This Row],[Prior Approved: Admin FTE]])*Sch_I_SB[[#This Row],[Prior Approved: Annual FTE salary $]]*(Sch_I_SB[[#This Row],[Prior Approved: Number of months]]/12),0)</f>
        <v>0</v>
      </c>
      <c r="X161" s="745"/>
      <c r="Y161" s="753">
        <f>Sch_I_SB[[#This Row],[Prior Approved: Total salary expense $]]*Sch_I_SB[[#This Row],[Prior Approved: Benefits Rate %]]</f>
        <v>0</v>
      </c>
      <c r="Z161" s="747">
        <f>+Sch_I_SB[[#This Row],[Prior Approved: Total salary expense $]]+Sch_I_SB[[#This Row],[Prior Approved: Benefits $]]</f>
        <v>0</v>
      </c>
      <c r="AA161" s="748">
        <f>IFERROR(Sch_I_SB[[#This Row],[Proposed: Direct FTE]]-Sch_I_SB[[#This Row],[Prior Approved: Direct FTE]],0)</f>
        <v>0</v>
      </c>
      <c r="AB161" s="744">
        <f>IFERROR(Sch_I_SB[[#This Row],[Proposed: Admin FTE]]-Sch_I_SB[[#This Row],[Prior Approved: Admin FTE]],0)</f>
        <v>0</v>
      </c>
      <c r="AC161" s="747">
        <f>IFERROR(Sch_I_SB[[#This Row],[Proposed: Total S&amp;B $]]-Sch_I_SB[[#This Row],[Prior Approved: Total S&amp;B $]],0)</f>
        <v>0</v>
      </c>
      <c r="AE161" s="749">
        <f>+Sch_I_SB[[#This Row],[Proposed: Direct FTE]]*(Sch_I_SB[[#This Row],[Proposed: Number of months]]/12)</f>
        <v>0</v>
      </c>
      <c r="AF161" s="750">
        <f>+Sch_I_SB[[#This Row],[Proposed: Admin FTE]]*(Sch_I_SB[[#This Row],[Proposed: Number of months]]/12)</f>
        <v>0</v>
      </c>
      <c r="AG161" s="749">
        <f>+Sch_I_SB[[#This Row],[Prior Approved: Direct FTE]]*(Sch_I_SB[[#This Row],[Prior Approved: Number of months]]/12)</f>
        <v>0</v>
      </c>
      <c r="AH161" s="751">
        <f>+Sch_I_SB[[#This Row],[Prior Approved: Admin FTE]]*(Sch_I_SB[[#This Row],[Prior Approved: Number of months]]/12)</f>
        <v>0</v>
      </c>
      <c r="AI161" s="752">
        <f t="shared" si="2"/>
        <v>0</v>
      </c>
      <c r="AJ161" s="751">
        <f t="shared" si="2"/>
        <v>0</v>
      </c>
    </row>
    <row r="162" spans="1:36">
      <c r="A162" s="723">
        <v>159</v>
      </c>
      <c r="B162" s="723">
        <f>+'Budget Summ Amt'!$L$6</f>
        <v>0</v>
      </c>
      <c r="C162" s="779">
        <f>+'Budget Summ Amt'!$D$6</f>
        <v>0</v>
      </c>
      <c r="D162" s="741"/>
      <c r="E162" s="725"/>
      <c r="F162" s="725"/>
      <c r="G162" s="726"/>
      <c r="H162" s="727"/>
      <c r="I162" s="728"/>
      <c r="J162" s="813"/>
      <c r="K162" s="742"/>
      <c r="L162" s="743"/>
      <c r="M162" s="743"/>
      <c r="N162" s="743"/>
      <c r="O162" s="744">
        <f>IFERROR((Sch_I_SB[[#This Row],[Proposed: Direct FTE]]+Sch_I_SB[[#This Row],[Proposed: Admin FTE]])*Sch_I_SB[[#This Row],[Proposed: Annual FTE salary $]]*(Sch_I_SB[[#This Row],[Proposed: Number of months]]/12),0)</f>
        <v>0</v>
      </c>
      <c r="P162" s="745"/>
      <c r="Q162" s="746">
        <f>Sch_I_SB[[#This Row],[Proposed: Benefits Rate %]]*Sch_I_SB[[#This Row],[Proposed: Total salary expense $]]</f>
        <v>0</v>
      </c>
      <c r="R162" s="747">
        <f>Sch_I_SB[[#This Row],[Proposed: Total salary expense $]]+Sch_I_SB[[#This Row],[Proposed: Benefits $]]</f>
        <v>0</v>
      </c>
      <c r="S162" s="742"/>
      <c r="T162" s="743"/>
      <c r="U162" s="743"/>
      <c r="V162" s="743"/>
      <c r="W162" s="744">
        <f>IFERROR((Sch_I_SB[[#This Row],[Prior Approved: Direct FTE]]+Sch_I_SB[[#This Row],[Prior Approved: Admin FTE]])*Sch_I_SB[[#This Row],[Prior Approved: Annual FTE salary $]]*(Sch_I_SB[[#This Row],[Prior Approved: Number of months]]/12),0)</f>
        <v>0</v>
      </c>
      <c r="X162" s="745"/>
      <c r="Y162" s="753">
        <f>Sch_I_SB[[#This Row],[Prior Approved: Total salary expense $]]*Sch_I_SB[[#This Row],[Prior Approved: Benefits Rate %]]</f>
        <v>0</v>
      </c>
      <c r="Z162" s="747">
        <f>+Sch_I_SB[[#This Row],[Prior Approved: Total salary expense $]]+Sch_I_SB[[#This Row],[Prior Approved: Benefits $]]</f>
        <v>0</v>
      </c>
      <c r="AA162" s="748">
        <f>IFERROR(Sch_I_SB[[#This Row],[Proposed: Direct FTE]]-Sch_I_SB[[#This Row],[Prior Approved: Direct FTE]],0)</f>
        <v>0</v>
      </c>
      <c r="AB162" s="744">
        <f>IFERROR(Sch_I_SB[[#This Row],[Proposed: Admin FTE]]-Sch_I_SB[[#This Row],[Prior Approved: Admin FTE]],0)</f>
        <v>0</v>
      </c>
      <c r="AC162" s="747">
        <f>IFERROR(Sch_I_SB[[#This Row],[Proposed: Total S&amp;B $]]-Sch_I_SB[[#This Row],[Prior Approved: Total S&amp;B $]],0)</f>
        <v>0</v>
      </c>
      <c r="AE162" s="749">
        <f>+Sch_I_SB[[#This Row],[Proposed: Direct FTE]]*(Sch_I_SB[[#This Row],[Proposed: Number of months]]/12)</f>
        <v>0</v>
      </c>
      <c r="AF162" s="750">
        <f>+Sch_I_SB[[#This Row],[Proposed: Admin FTE]]*(Sch_I_SB[[#This Row],[Proposed: Number of months]]/12)</f>
        <v>0</v>
      </c>
      <c r="AG162" s="749">
        <f>+Sch_I_SB[[#This Row],[Prior Approved: Direct FTE]]*(Sch_I_SB[[#This Row],[Prior Approved: Number of months]]/12)</f>
        <v>0</v>
      </c>
      <c r="AH162" s="751">
        <f>+Sch_I_SB[[#This Row],[Prior Approved: Admin FTE]]*(Sch_I_SB[[#This Row],[Prior Approved: Number of months]]/12)</f>
        <v>0</v>
      </c>
      <c r="AI162" s="752">
        <f t="shared" si="2"/>
        <v>0</v>
      </c>
      <c r="AJ162" s="751">
        <f t="shared" si="2"/>
        <v>0</v>
      </c>
    </row>
    <row r="163" spans="1:36">
      <c r="A163" s="723">
        <v>160</v>
      </c>
      <c r="B163" s="723">
        <f>+'Budget Summ Amt'!$L$6</f>
        <v>0</v>
      </c>
      <c r="C163" s="779">
        <f>+'Budget Summ Amt'!$D$6</f>
        <v>0</v>
      </c>
      <c r="D163" s="741"/>
      <c r="E163" s="725"/>
      <c r="F163" s="725"/>
      <c r="G163" s="726"/>
      <c r="H163" s="727"/>
      <c r="I163" s="728"/>
      <c r="J163" s="813"/>
      <c r="K163" s="742"/>
      <c r="L163" s="743"/>
      <c r="M163" s="743"/>
      <c r="N163" s="743"/>
      <c r="O163" s="744">
        <f>IFERROR((Sch_I_SB[[#This Row],[Proposed: Direct FTE]]+Sch_I_SB[[#This Row],[Proposed: Admin FTE]])*Sch_I_SB[[#This Row],[Proposed: Annual FTE salary $]]*(Sch_I_SB[[#This Row],[Proposed: Number of months]]/12),0)</f>
        <v>0</v>
      </c>
      <c r="P163" s="745"/>
      <c r="Q163" s="746">
        <f>Sch_I_SB[[#This Row],[Proposed: Benefits Rate %]]*Sch_I_SB[[#This Row],[Proposed: Total salary expense $]]</f>
        <v>0</v>
      </c>
      <c r="R163" s="747">
        <f>Sch_I_SB[[#This Row],[Proposed: Total salary expense $]]+Sch_I_SB[[#This Row],[Proposed: Benefits $]]</f>
        <v>0</v>
      </c>
      <c r="S163" s="742"/>
      <c r="T163" s="743"/>
      <c r="U163" s="743"/>
      <c r="V163" s="743"/>
      <c r="W163" s="744">
        <f>IFERROR((Sch_I_SB[[#This Row],[Prior Approved: Direct FTE]]+Sch_I_SB[[#This Row],[Prior Approved: Admin FTE]])*Sch_I_SB[[#This Row],[Prior Approved: Annual FTE salary $]]*(Sch_I_SB[[#This Row],[Prior Approved: Number of months]]/12),0)</f>
        <v>0</v>
      </c>
      <c r="X163" s="745"/>
      <c r="Y163" s="753">
        <f>Sch_I_SB[[#This Row],[Prior Approved: Total salary expense $]]*Sch_I_SB[[#This Row],[Prior Approved: Benefits Rate %]]</f>
        <v>0</v>
      </c>
      <c r="Z163" s="747">
        <f>+Sch_I_SB[[#This Row],[Prior Approved: Total salary expense $]]+Sch_I_SB[[#This Row],[Prior Approved: Benefits $]]</f>
        <v>0</v>
      </c>
      <c r="AA163" s="748">
        <f>IFERROR(Sch_I_SB[[#This Row],[Proposed: Direct FTE]]-Sch_I_SB[[#This Row],[Prior Approved: Direct FTE]],0)</f>
        <v>0</v>
      </c>
      <c r="AB163" s="744">
        <f>IFERROR(Sch_I_SB[[#This Row],[Proposed: Admin FTE]]-Sch_I_SB[[#This Row],[Prior Approved: Admin FTE]],0)</f>
        <v>0</v>
      </c>
      <c r="AC163" s="747">
        <f>IFERROR(Sch_I_SB[[#This Row],[Proposed: Total S&amp;B $]]-Sch_I_SB[[#This Row],[Prior Approved: Total S&amp;B $]],0)</f>
        <v>0</v>
      </c>
      <c r="AE163" s="749">
        <f>+Sch_I_SB[[#This Row],[Proposed: Direct FTE]]*(Sch_I_SB[[#This Row],[Proposed: Number of months]]/12)</f>
        <v>0</v>
      </c>
      <c r="AF163" s="750">
        <f>+Sch_I_SB[[#This Row],[Proposed: Admin FTE]]*(Sch_I_SB[[#This Row],[Proposed: Number of months]]/12)</f>
        <v>0</v>
      </c>
      <c r="AG163" s="749">
        <f>+Sch_I_SB[[#This Row],[Prior Approved: Direct FTE]]*(Sch_I_SB[[#This Row],[Prior Approved: Number of months]]/12)</f>
        <v>0</v>
      </c>
      <c r="AH163" s="751">
        <f>+Sch_I_SB[[#This Row],[Prior Approved: Admin FTE]]*(Sch_I_SB[[#This Row],[Prior Approved: Number of months]]/12)</f>
        <v>0</v>
      </c>
      <c r="AI163" s="752">
        <f t="shared" si="2"/>
        <v>0</v>
      </c>
      <c r="AJ163" s="751">
        <f t="shared" si="2"/>
        <v>0</v>
      </c>
    </row>
    <row r="164" spans="1:36">
      <c r="A164" s="723">
        <v>161</v>
      </c>
      <c r="B164" s="723">
        <f>+'Budget Summ Amt'!$L$6</f>
        <v>0</v>
      </c>
      <c r="C164" s="779">
        <f>+'Budget Summ Amt'!$D$6</f>
        <v>0</v>
      </c>
      <c r="D164" s="741"/>
      <c r="E164" s="725"/>
      <c r="F164" s="725"/>
      <c r="G164" s="726"/>
      <c r="H164" s="727"/>
      <c r="I164" s="728"/>
      <c r="J164" s="813"/>
      <c r="K164" s="742"/>
      <c r="L164" s="743"/>
      <c r="M164" s="743"/>
      <c r="N164" s="743"/>
      <c r="O164" s="744">
        <f>IFERROR((Sch_I_SB[[#This Row],[Proposed: Direct FTE]]+Sch_I_SB[[#This Row],[Proposed: Admin FTE]])*Sch_I_SB[[#This Row],[Proposed: Annual FTE salary $]]*(Sch_I_SB[[#This Row],[Proposed: Number of months]]/12),0)</f>
        <v>0</v>
      </c>
      <c r="P164" s="745"/>
      <c r="Q164" s="746">
        <f>Sch_I_SB[[#This Row],[Proposed: Benefits Rate %]]*Sch_I_SB[[#This Row],[Proposed: Total salary expense $]]</f>
        <v>0</v>
      </c>
      <c r="R164" s="747">
        <f>Sch_I_SB[[#This Row],[Proposed: Total salary expense $]]+Sch_I_SB[[#This Row],[Proposed: Benefits $]]</f>
        <v>0</v>
      </c>
      <c r="S164" s="742"/>
      <c r="T164" s="743"/>
      <c r="U164" s="743"/>
      <c r="V164" s="743"/>
      <c r="W164" s="744">
        <f>IFERROR((Sch_I_SB[[#This Row],[Prior Approved: Direct FTE]]+Sch_I_SB[[#This Row],[Prior Approved: Admin FTE]])*Sch_I_SB[[#This Row],[Prior Approved: Annual FTE salary $]]*(Sch_I_SB[[#This Row],[Prior Approved: Number of months]]/12),0)</f>
        <v>0</v>
      </c>
      <c r="X164" s="745"/>
      <c r="Y164" s="753">
        <f>Sch_I_SB[[#This Row],[Prior Approved: Total salary expense $]]*Sch_I_SB[[#This Row],[Prior Approved: Benefits Rate %]]</f>
        <v>0</v>
      </c>
      <c r="Z164" s="747">
        <f>+Sch_I_SB[[#This Row],[Prior Approved: Total salary expense $]]+Sch_I_SB[[#This Row],[Prior Approved: Benefits $]]</f>
        <v>0</v>
      </c>
      <c r="AA164" s="748">
        <f>IFERROR(Sch_I_SB[[#This Row],[Proposed: Direct FTE]]-Sch_I_SB[[#This Row],[Prior Approved: Direct FTE]],0)</f>
        <v>0</v>
      </c>
      <c r="AB164" s="744">
        <f>IFERROR(Sch_I_SB[[#This Row],[Proposed: Admin FTE]]-Sch_I_SB[[#This Row],[Prior Approved: Admin FTE]],0)</f>
        <v>0</v>
      </c>
      <c r="AC164" s="747">
        <f>IFERROR(Sch_I_SB[[#This Row],[Proposed: Total S&amp;B $]]-Sch_I_SB[[#This Row],[Prior Approved: Total S&amp;B $]],0)</f>
        <v>0</v>
      </c>
      <c r="AE164" s="749">
        <f>+Sch_I_SB[[#This Row],[Proposed: Direct FTE]]*(Sch_I_SB[[#This Row],[Proposed: Number of months]]/12)</f>
        <v>0</v>
      </c>
      <c r="AF164" s="750">
        <f>+Sch_I_SB[[#This Row],[Proposed: Admin FTE]]*(Sch_I_SB[[#This Row],[Proposed: Number of months]]/12)</f>
        <v>0</v>
      </c>
      <c r="AG164" s="749">
        <f>+Sch_I_SB[[#This Row],[Prior Approved: Direct FTE]]*(Sch_I_SB[[#This Row],[Prior Approved: Number of months]]/12)</f>
        <v>0</v>
      </c>
      <c r="AH164" s="751">
        <f>+Sch_I_SB[[#This Row],[Prior Approved: Admin FTE]]*(Sch_I_SB[[#This Row],[Prior Approved: Number of months]]/12)</f>
        <v>0</v>
      </c>
      <c r="AI164" s="752">
        <f t="shared" si="2"/>
        <v>0</v>
      </c>
      <c r="AJ164" s="751">
        <f t="shared" si="2"/>
        <v>0</v>
      </c>
    </row>
    <row r="165" spans="1:36">
      <c r="A165" s="723">
        <v>162</v>
      </c>
      <c r="B165" s="723">
        <f>+'Budget Summ Amt'!$L$6</f>
        <v>0</v>
      </c>
      <c r="C165" s="779">
        <f>+'Budget Summ Amt'!$D$6</f>
        <v>0</v>
      </c>
      <c r="D165" s="741"/>
      <c r="E165" s="725"/>
      <c r="F165" s="725"/>
      <c r="G165" s="726"/>
      <c r="H165" s="727"/>
      <c r="I165" s="728"/>
      <c r="J165" s="813"/>
      <c r="K165" s="742"/>
      <c r="L165" s="743"/>
      <c r="M165" s="743"/>
      <c r="N165" s="743"/>
      <c r="O165" s="744">
        <f>IFERROR((Sch_I_SB[[#This Row],[Proposed: Direct FTE]]+Sch_I_SB[[#This Row],[Proposed: Admin FTE]])*Sch_I_SB[[#This Row],[Proposed: Annual FTE salary $]]*(Sch_I_SB[[#This Row],[Proposed: Number of months]]/12),0)</f>
        <v>0</v>
      </c>
      <c r="P165" s="745"/>
      <c r="Q165" s="746">
        <f>Sch_I_SB[[#This Row],[Proposed: Benefits Rate %]]*Sch_I_SB[[#This Row],[Proposed: Total salary expense $]]</f>
        <v>0</v>
      </c>
      <c r="R165" s="747">
        <f>Sch_I_SB[[#This Row],[Proposed: Total salary expense $]]+Sch_I_SB[[#This Row],[Proposed: Benefits $]]</f>
        <v>0</v>
      </c>
      <c r="S165" s="742"/>
      <c r="T165" s="743"/>
      <c r="U165" s="743"/>
      <c r="V165" s="743"/>
      <c r="W165" s="744">
        <f>IFERROR((Sch_I_SB[[#This Row],[Prior Approved: Direct FTE]]+Sch_I_SB[[#This Row],[Prior Approved: Admin FTE]])*Sch_I_SB[[#This Row],[Prior Approved: Annual FTE salary $]]*(Sch_I_SB[[#This Row],[Prior Approved: Number of months]]/12),0)</f>
        <v>0</v>
      </c>
      <c r="X165" s="745"/>
      <c r="Y165" s="753">
        <f>Sch_I_SB[[#This Row],[Prior Approved: Total salary expense $]]*Sch_I_SB[[#This Row],[Prior Approved: Benefits Rate %]]</f>
        <v>0</v>
      </c>
      <c r="Z165" s="747">
        <f>+Sch_I_SB[[#This Row],[Prior Approved: Total salary expense $]]+Sch_I_SB[[#This Row],[Prior Approved: Benefits $]]</f>
        <v>0</v>
      </c>
      <c r="AA165" s="748">
        <f>IFERROR(Sch_I_SB[[#This Row],[Proposed: Direct FTE]]-Sch_I_SB[[#This Row],[Prior Approved: Direct FTE]],0)</f>
        <v>0</v>
      </c>
      <c r="AB165" s="744">
        <f>IFERROR(Sch_I_SB[[#This Row],[Proposed: Admin FTE]]-Sch_I_SB[[#This Row],[Prior Approved: Admin FTE]],0)</f>
        <v>0</v>
      </c>
      <c r="AC165" s="747">
        <f>IFERROR(Sch_I_SB[[#This Row],[Proposed: Total S&amp;B $]]-Sch_I_SB[[#This Row],[Prior Approved: Total S&amp;B $]],0)</f>
        <v>0</v>
      </c>
      <c r="AE165" s="749">
        <f>+Sch_I_SB[[#This Row],[Proposed: Direct FTE]]*(Sch_I_SB[[#This Row],[Proposed: Number of months]]/12)</f>
        <v>0</v>
      </c>
      <c r="AF165" s="750">
        <f>+Sch_I_SB[[#This Row],[Proposed: Admin FTE]]*(Sch_I_SB[[#This Row],[Proposed: Number of months]]/12)</f>
        <v>0</v>
      </c>
      <c r="AG165" s="749">
        <f>+Sch_I_SB[[#This Row],[Prior Approved: Direct FTE]]*(Sch_I_SB[[#This Row],[Prior Approved: Number of months]]/12)</f>
        <v>0</v>
      </c>
      <c r="AH165" s="751">
        <f>+Sch_I_SB[[#This Row],[Prior Approved: Admin FTE]]*(Sch_I_SB[[#This Row],[Prior Approved: Number of months]]/12)</f>
        <v>0</v>
      </c>
      <c r="AI165" s="752">
        <f t="shared" si="2"/>
        <v>0</v>
      </c>
      <c r="AJ165" s="751">
        <f t="shared" si="2"/>
        <v>0</v>
      </c>
    </row>
    <row r="166" spans="1:36">
      <c r="A166" s="723">
        <v>163</v>
      </c>
      <c r="B166" s="723">
        <f>+'Budget Summ Amt'!$L$6</f>
        <v>0</v>
      </c>
      <c r="C166" s="779">
        <f>+'Budget Summ Amt'!$D$6</f>
        <v>0</v>
      </c>
      <c r="D166" s="741"/>
      <c r="E166" s="725"/>
      <c r="F166" s="725"/>
      <c r="G166" s="726"/>
      <c r="H166" s="727"/>
      <c r="I166" s="728"/>
      <c r="J166" s="813"/>
      <c r="K166" s="742"/>
      <c r="L166" s="743"/>
      <c r="M166" s="743"/>
      <c r="N166" s="743"/>
      <c r="O166" s="744">
        <f>IFERROR((Sch_I_SB[[#This Row],[Proposed: Direct FTE]]+Sch_I_SB[[#This Row],[Proposed: Admin FTE]])*Sch_I_SB[[#This Row],[Proposed: Annual FTE salary $]]*(Sch_I_SB[[#This Row],[Proposed: Number of months]]/12),0)</f>
        <v>0</v>
      </c>
      <c r="P166" s="745"/>
      <c r="Q166" s="746">
        <f>Sch_I_SB[[#This Row],[Proposed: Benefits Rate %]]*Sch_I_SB[[#This Row],[Proposed: Total salary expense $]]</f>
        <v>0</v>
      </c>
      <c r="R166" s="747">
        <f>Sch_I_SB[[#This Row],[Proposed: Total salary expense $]]+Sch_I_SB[[#This Row],[Proposed: Benefits $]]</f>
        <v>0</v>
      </c>
      <c r="S166" s="742"/>
      <c r="T166" s="743"/>
      <c r="U166" s="743"/>
      <c r="V166" s="743"/>
      <c r="W166" s="744">
        <f>IFERROR((Sch_I_SB[[#This Row],[Prior Approved: Direct FTE]]+Sch_I_SB[[#This Row],[Prior Approved: Admin FTE]])*Sch_I_SB[[#This Row],[Prior Approved: Annual FTE salary $]]*(Sch_I_SB[[#This Row],[Prior Approved: Number of months]]/12),0)</f>
        <v>0</v>
      </c>
      <c r="X166" s="745"/>
      <c r="Y166" s="753">
        <f>Sch_I_SB[[#This Row],[Prior Approved: Total salary expense $]]*Sch_I_SB[[#This Row],[Prior Approved: Benefits Rate %]]</f>
        <v>0</v>
      </c>
      <c r="Z166" s="747">
        <f>+Sch_I_SB[[#This Row],[Prior Approved: Total salary expense $]]+Sch_I_SB[[#This Row],[Prior Approved: Benefits $]]</f>
        <v>0</v>
      </c>
      <c r="AA166" s="748">
        <f>IFERROR(Sch_I_SB[[#This Row],[Proposed: Direct FTE]]-Sch_I_SB[[#This Row],[Prior Approved: Direct FTE]],0)</f>
        <v>0</v>
      </c>
      <c r="AB166" s="744">
        <f>IFERROR(Sch_I_SB[[#This Row],[Proposed: Admin FTE]]-Sch_I_SB[[#This Row],[Prior Approved: Admin FTE]],0)</f>
        <v>0</v>
      </c>
      <c r="AC166" s="747">
        <f>IFERROR(Sch_I_SB[[#This Row],[Proposed: Total S&amp;B $]]-Sch_I_SB[[#This Row],[Prior Approved: Total S&amp;B $]],0)</f>
        <v>0</v>
      </c>
      <c r="AE166" s="749">
        <f>+Sch_I_SB[[#This Row],[Proposed: Direct FTE]]*(Sch_I_SB[[#This Row],[Proposed: Number of months]]/12)</f>
        <v>0</v>
      </c>
      <c r="AF166" s="750">
        <f>+Sch_I_SB[[#This Row],[Proposed: Admin FTE]]*(Sch_I_SB[[#This Row],[Proposed: Number of months]]/12)</f>
        <v>0</v>
      </c>
      <c r="AG166" s="749">
        <f>+Sch_I_SB[[#This Row],[Prior Approved: Direct FTE]]*(Sch_I_SB[[#This Row],[Prior Approved: Number of months]]/12)</f>
        <v>0</v>
      </c>
      <c r="AH166" s="751">
        <f>+Sch_I_SB[[#This Row],[Prior Approved: Admin FTE]]*(Sch_I_SB[[#This Row],[Prior Approved: Number of months]]/12)</f>
        <v>0</v>
      </c>
      <c r="AI166" s="752">
        <f t="shared" si="2"/>
        <v>0</v>
      </c>
      <c r="AJ166" s="751">
        <f t="shared" si="2"/>
        <v>0</v>
      </c>
    </row>
    <row r="167" spans="1:36">
      <c r="A167" s="723">
        <v>164</v>
      </c>
      <c r="B167" s="723">
        <f>+'Budget Summ Amt'!$L$6</f>
        <v>0</v>
      </c>
      <c r="C167" s="779">
        <f>+'Budget Summ Amt'!$D$6</f>
        <v>0</v>
      </c>
      <c r="D167" s="741"/>
      <c r="E167" s="725"/>
      <c r="F167" s="725"/>
      <c r="G167" s="726"/>
      <c r="H167" s="727"/>
      <c r="I167" s="728"/>
      <c r="J167" s="813"/>
      <c r="K167" s="742"/>
      <c r="L167" s="743"/>
      <c r="M167" s="743"/>
      <c r="N167" s="743"/>
      <c r="O167" s="744">
        <f>IFERROR((Sch_I_SB[[#This Row],[Proposed: Direct FTE]]+Sch_I_SB[[#This Row],[Proposed: Admin FTE]])*Sch_I_SB[[#This Row],[Proposed: Annual FTE salary $]]*(Sch_I_SB[[#This Row],[Proposed: Number of months]]/12),0)</f>
        <v>0</v>
      </c>
      <c r="P167" s="745"/>
      <c r="Q167" s="746">
        <f>Sch_I_SB[[#This Row],[Proposed: Benefits Rate %]]*Sch_I_SB[[#This Row],[Proposed: Total salary expense $]]</f>
        <v>0</v>
      </c>
      <c r="R167" s="747">
        <f>Sch_I_SB[[#This Row],[Proposed: Total salary expense $]]+Sch_I_SB[[#This Row],[Proposed: Benefits $]]</f>
        <v>0</v>
      </c>
      <c r="S167" s="742"/>
      <c r="T167" s="743"/>
      <c r="U167" s="743"/>
      <c r="V167" s="743"/>
      <c r="W167" s="744">
        <f>IFERROR((Sch_I_SB[[#This Row],[Prior Approved: Direct FTE]]+Sch_I_SB[[#This Row],[Prior Approved: Admin FTE]])*Sch_I_SB[[#This Row],[Prior Approved: Annual FTE salary $]]*(Sch_I_SB[[#This Row],[Prior Approved: Number of months]]/12),0)</f>
        <v>0</v>
      </c>
      <c r="X167" s="745"/>
      <c r="Y167" s="753">
        <f>Sch_I_SB[[#This Row],[Prior Approved: Total salary expense $]]*Sch_I_SB[[#This Row],[Prior Approved: Benefits Rate %]]</f>
        <v>0</v>
      </c>
      <c r="Z167" s="747">
        <f>+Sch_I_SB[[#This Row],[Prior Approved: Total salary expense $]]+Sch_I_SB[[#This Row],[Prior Approved: Benefits $]]</f>
        <v>0</v>
      </c>
      <c r="AA167" s="748">
        <f>IFERROR(Sch_I_SB[[#This Row],[Proposed: Direct FTE]]-Sch_I_SB[[#This Row],[Prior Approved: Direct FTE]],0)</f>
        <v>0</v>
      </c>
      <c r="AB167" s="744">
        <f>IFERROR(Sch_I_SB[[#This Row],[Proposed: Admin FTE]]-Sch_I_SB[[#This Row],[Prior Approved: Admin FTE]],0)</f>
        <v>0</v>
      </c>
      <c r="AC167" s="747">
        <f>IFERROR(Sch_I_SB[[#This Row],[Proposed: Total S&amp;B $]]-Sch_I_SB[[#This Row],[Prior Approved: Total S&amp;B $]],0)</f>
        <v>0</v>
      </c>
      <c r="AE167" s="749">
        <f>+Sch_I_SB[[#This Row],[Proposed: Direct FTE]]*(Sch_I_SB[[#This Row],[Proposed: Number of months]]/12)</f>
        <v>0</v>
      </c>
      <c r="AF167" s="750">
        <f>+Sch_I_SB[[#This Row],[Proposed: Admin FTE]]*(Sch_I_SB[[#This Row],[Proposed: Number of months]]/12)</f>
        <v>0</v>
      </c>
      <c r="AG167" s="749">
        <f>+Sch_I_SB[[#This Row],[Prior Approved: Direct FTE]]*(Sch_I_SB[[#This Row],[Prior Approved: Number of months]]/12)</f>
        <v>0</v>
      </c>
      <c r="AH167" s="751">
        <f>+Sch_I_SB[[#This Row],[Prior Approved: Admin FTE]]*(Sch_I_SB[[#This Row],[Prior Approved: Number of months]]/12)</f>
        <v>0</v>
      </c>
      <c r="AI167" s="752">
        <f t="shared" si="2"/>
        <v>0</v>
      </c>
      <c r="AJ167" s="751">
        <f t="shared" si="2"/>
        <v>0</v>
      </c>
    </row>
    <row r="168" spans="1:36">
      <c r="A168" s="723">
        <v>165</v>
      </c>
      <c r="B168" s="723">
        <f>+'Budget Summ Amt'!$L$6</f>
        <v>0</v>
      </c>
      <c r="C168" s="779">
        <f>+'Budget Summ Amt'!$D$6</f>
        <v>0</v>
      </c>
      <c r="D168" s="741"/>
      <c r="E168" s="725"/>
      <c r="F168" s="725"/>
      <c r="G168" s="726"/>
      <c r="H168" s="727"/>
      <c r="I168" s="728"/>
      <c r="J168" s="813"/>
      <c r="K168" s="742"/>
      <c r="L168" s="743"/>
      <c r="M168" s="743"/>
      <c r="N168" s="743"/>
      <c r="O168" s="744">
        <f>IFERROR((Sch_I_SB[[#This Row],[Proposed: Direct FTE]]+Sch_I_SB[[#This Row],[Proposed: Admin FTE]])*Sch_I_SB[[#This Row],[Proposed: Annual FTE salary $]]*(Sch_I_SB[[#This Row],[Proposed: Number of months]]/12),0)</f>
        <v>0</v>
      </c>
      <c r="P168" s="745"/>
      <c r="Q168" s="746">
        <f>Sch_I_SB[[#This Row],[Proposed: Benefits Rate %]]*Sch_I_SB[[#This Row],[Proposed: Total salary expense $]]</f>
        <v>0</v>
      </c>
      <c r="R168" s="747">
        <f>Sch_I_SB[[#This Row],[Proposed: Total salary expense $]]+Sch_I_SB[[#This Row],[Proposed: Benefits $]]</f>
        <v>0</v>
      </c>
      <c r="S168" s="742"/>
      <c r="T168" s="743"/>
      <c r="U168" s="743"/>
      <c r="V168" s="743"/>
      <c r="W168" s="744">
        <f>IFERROR((Sch_I_SB[[#This Row],[Prior Approved: Direct FTE]]+Sch_I_SB[[#This Row],[Prior Approved: Admin FTE]])*Sch_I_SB[[#This Row],[Prior Approved: Annual FTE salary $]]*(Sch_I_SB[[#This Row],[Prior Approved: Number of months]]/12),0)</f>
        <v>0</v>
      </c>
      <c r="X168" s="745"/>
      <c r="Y168" s="753">
        <f>Sch_I_SB[[#This Row],[Prior Approved: Total salary expense $]]*Sch_I_SB[[#This Row],[Prior Approved: Benefits Rate %]]</f>
        <v>0</v>
      </c>
      <c r="Z168" s="747">
        <f>+Sch_I_SB[[#This Row],[Prior Approved: Total salary expense $]]+Sch_I_SB[[#This Row],[Prior Approved: Benefits $]]</f>
        <v>0</v>
      </c>
      <c r="AA168" s="748">
        <f>IFERROR(Sch_I_SB[[#This Row],[Proposed: Direct FTE]]-Sch_I_SB[[#This Row],[Prior Approved: Direct FTE]],0)</f>
        <v>0</v>
      </c>
      <c r="AB168" s="744">
        <f>IFERROR(Sch_I_SB[[#This Row],[Proposed: Admin FTE]]-Sch_I_SB[[#This Row],[Prior Approved: Admin FTE]],0)</f>
        <v>0</v>
      </c>
      <c r="AC168" s="747">
        <f>IFERROR(Sch_I_SB[[#This Row],[Proposed: Total S&amp;B $]]-Sch_I_SB[[#This Row],[Prior Approved: Total S&amp;B $]],0)</f>
        <v>0</v>
      </c>
      <c r="AE168" s="749">
        <f>+Sch_I_SB[[#This Row],[Proposed: Direct FTE]]*(Sch_I_SB[[#This Row],[Proposed: Number of months]]/12)</f>
        <v>0</v>
      </c>
      <c r="AF168" s="750">
        <f>+Sch_I_SB[[#This Row],[Proposed: Admin FTE]]*(Sch_I_SB[[#This Row],[Proposed: Number of months]]/12)</f>
        <v>0</v>
      </c>
      <c r="AG168" s="749">
        <f>+Sch_I_SB[[#This Row],[Prior Approved: Direct FTE]]*(Sch_I_SB[[#This Row],[Prior Approved: Number of months]]/12)</f>
        <v>0</v>
      </c>
      <c r="AH168" s="751">
        <f>+Sch_I_SB[[#This Row],[Prior Approved: Admin FTE]]*(Sch_I_SB[[#This Row],[Prior Approved: Number of months]]/12)</f>
        <v>0</v>
      </c>
      <c r="AI168" s="752">
        <f t="shared" ref="AI168:AJ231" si="3">+AE168-AG168</f>
        <v>0</v>
      </c>
      <c r="AJ168" s="751">
        <f t="shared" si="3"/>
        <v>0</v>
      </c>
    </row>
    <row r="169" spans="1:36">
      <c r="A169" s="723">
        <v>166</v>
      </c>
      <c r="B169" s="723">
        <f>+'Budget Summ Amt'!$L$6</f>
        <v>0</v>
      </c>
      <c r="C169" s="779">
        <f>+'Budget Summ Amt'!$D$6</f>
        <v>0</v>
      </c>
      <c r="D169" s="741"/>
      <c r="E169" s="725"/>
      <c r="F169" s="725"/>
      <c r="G169" s="726"/>
      <c r="H169" s="727"/>
      <c r="I169" s="728"/>
      <c r="J169" s="813"/>
      <c r="K169" s="742"/>
      <c r="L169" s="743"/>
      <c r="M169" s="743"/>
      <c r="N169" s="743"/>
      <c r="O169" s="744">
        <f>IFERROR((Sch_I_SB[[#This Row],[Proposed: Direct FTE]]+Sch_I_SB[[#This Row],[Proposed: Admin FTE]])*Sch_I_SB[[#This Row],[Proposed: Annual FTE salary $]]*(Sch_I_SB[[#This Row],[Proposed: Number of months]]/12),0)</f>
        <v>0</v>
      </c>
      <c r="P169" s="745"/>
      <c r="Q169" s="746">
        <f>Sch_I_SB[[#This Row],[Proposed: Benefits Rate %]]*Sch_I_SB[[#This Row],[Proposed: Total salary expense $]]</f>
        <v>0</v>
      </c>
      <c r="R169" s="747">
        <f>Sch_I_SB[[#This Row],[Proposed: Total salary expense $]]+Sch_I_SB[[#This Row],[Proposed: Benefits $]]</f>
        <v>0</v>
      </c>
      <c r="S169" s="742"/>
      <c r="T169" s="743"/>
      <c r="U169" s="743"/>
      <c r="V169" s="743"/>
      <c r="W169" s="744">
        <f>IFERROR((Sch_I_SB[[#This Row],[Prior Approved: Direct FTE]]+Sch_I_SB[[#This Row],[Prior Approved: Admin FTE]])*Sch_I_SB[[#This Row],[Prior Approved: Annual FTE salary $]]*(Sch_I_SB[[#This Row],[Prior Approved: Number of months]]/12),0)</f>
        <v>0</v>
      </c>
      <c r="X169" s="745"/>
      <c r="Y169" s="753">
        <f>Sch_I_SB[[#This Row],[Prior Approved: Total salary expense $]]*Sch_I_SB[[#This Row],[Prior Approved: Benefits Rate %]]</f>
        <v>0</v>
      </c>
      <c r="Z169" s="747">
        <f>+Sch_I_SB[[#This Row],[Prior Approved: Total salary expense $]]+Sch_I_SB[[#This Row],[Prior Approved: Benefits $]]</f>
        <v>0</v>
      </c>
      <c r="AA169" s="748">
        <f>IFERROR(Sch_I_SB[[#This Row],[Proposed: Direct FTE]]-Sch_I_SB[[#This Row],[Prior Approved: Direct FTE]],0)</f>
        <v>0</v>
      </c>
      <c r="AB169" s="744">
        <f>IFERROR(Sch_I_SB[[#This Row],[Proposed: Admin FTE]]-Sch_I_SB[[#This Row],[Prior Approved: Admin FTE]],0)</f>
        <v>0</v>
      </c>
      <c r="AC169" s="747">
        <f>IFERROR(Sch_I_SB[[#This Row],[Proposed: Total S&amp;B $]]-Sch_I_SB[[#This Row],[Prior Approved: Total S&amp;B $]],0)</f>
        <v>0</v>
      </c>
      <c r="AE169" s="749">
        <f>+Sch_I_SB[[#This Row],[Proposed: Direct FTE]]*(Sch_I_SB[[#This Row],[Proposed: Number of months]]/12)</f>
        <v>0</v>
      </c>
      <c r="AF169" s="750">
        <f>+Sch_I_SB[[#This Row],[Proposed: Admin FTE]]*(Sch_I_SB[[#This Row],[Proposed: Number of months]]/12)</f>
        <v>0</v>
      </c>
      <c r="AG169" s="749">
        <f>+Sch_I_SB[[#This Row],[Prior Approved: Direct FTE]]*(Sch_I_SB[[#This Row],[Prior Approved: Number of months]]/12)</f>
        <v>0</v>
      </c>
      <c r="AH169" s="751">
        <f>+Sch_I_SB[[#This Row],[Prior Approved: Admin FTE]]*(Sch_I_SB[[#This Row],[Prior Approved: Number of months]]/12)</f>
        <v>0</v>
      </c>
      <c r="AI169" s="752">
        <f t="shared" si="3"/>
        <v>0</v>
      </c>
      <c r="AJ169" s="751">
        <f t="shared" si="3"/>
        <v>0</v>
      </c>
    </row>
    <row r="170" spans="1:36">
      <c r="A170" s="723">
        <v>167</v>
      </c>
      <c r="B170" s="723">
        <f>+'Budget Summ Amt'!$L$6</f>
        <v>0</v>
      </c>
      <c r="C170" s="779">
        <f>+'Budget Summ Amt'!$D$6</f>
        <v>0</v>
      </c>
      <c r="D170" s="741"/>
      <c r="E170" s="725"/>
      <c r="F170" s="725"/>
      <c r="G170" s="726"/>
      <c r="H170" s="727"/>
      <c r="I170" s="728"/>
      <c r="J170" s="813"/>
      <c r="K170" s="742"/>
      <c r="L170" s="743"/>
      <c r="M170" s="743"/>
      <c r="N170" s="743"/>
      <c r="O170" s="744">
        <f>IFERROR((Sch_I_SB[[#This Row],[Proposed: Direct FTE]]+Sch_I_SB[[#This Row],[Proposed: Admin FTE]])*Sch_I_SB[[#This Row],[Proposed: Annual FTE salary $]]*(Sch_I_SB[[#This Row],[Proposed: Number of months]]/12),0)</f>
        <v>0</v>
      </c>
      <c r="P170" s="745"/>
      <c r="Q170" s="746">
        <f>Sch_I_SB[[#This Row],[Proposed: Benefits Rate %]]*Sch_I_SB[[#This Row],[Proposed: Total salary expense $]]</f>
        <v>0</v>
      </c>
      <c r="R170" s="747">
        <f>Sch_I_SB[[#This Row],[Proposed: Total salary expense $]]+Sch_I_SB[[#This Row],[Proposed: Benefits $]]</f>
        <v>0</v>
      </c>
      <c r="S170" s="742"/>
      <c r="T170" s="743"/>
      <c r="U170" s="743"/>
      <c r="V170" s="743"/>
      <c r="W170" s="744">
        <f>IFERROR((Sch_I_SB[[#This Row],[Prior Approved: Direct FTE]]+Sch_I_SB[[#This Row],[Prior Approved: Admin FTE]])*Sch_I_SB[[#This Row],[Prior Approved: Annual FTE salary $]]*(Sch_I_SB[[#This Row],[Prior Approved: Number of months]]/12),0)</f>
        <v>0</v>
      </c>
      <c r="X170" s="745"/>
      <c r="Y170" s="753">
        <f>Sch_I_SB[[#This Row],[Prior Approved: Total salary expense $]]*Sch_I_SB[[#This Row],[Prior Approved: Benefits Rate %]]</f>
        <v>0</v>
      </c>
      <c r="Z170" s="747">
        <f>+Sch_I_SB[[#This Row],[Prior Approved: Total salary expense $]]+Sch_I_SB[[#This Row],[Prior Approved: Benefits $]]</f>
        <v>0</v>
      </c>
      <c r="AA170" s="748">
        <f>IFERROR(Sch_I_SB[[#This Row],[Proposed: Direct FTE]]-Sch_I_SB[[#This Row],[Prior Approved: Direct FTE]],0)</f>
        <v>0</v>
      </c>
      <c r="AB170" s="744">
        <f>IFERROR(Sch_I_SB[[#This Row],[Proposed: Admin FTE]]-Sch_I_SB[[#This Row],[Prior Approved: Admin FTE]],0)</f>
        <v>0</v>
      </c>
      <c r="AC170" s="747">
        <f>IFERROR(Sch_I_SB[[#This Row],[Proposed: Total S&amp;B $]]-Sch_I_SB[[#This Row],[Prior Approved: Total S&amp;B $]],0)</f>
        <v>0</v>
      </c>
      <c r="AE170" s="749">
        <f>+Sch_I_SB[[#This Row],[Proposed: Direct FTE]]*(Sch_I_SB[[#This Row],[Proposed: Number of months]]/12)</f>
        <v>0</v>
      </c>
      <c r="AF170" s="750">
        <f>+Sch_I_SB[[#This Row],[Proposed: Admin FTE]]*(Sch_I_SB[[#This Row],[Proposed: Number of months]]/12)</f>
        <v>0</v>
      </c>
      <c r="AG170" s="749">
        <f>+Sch_I_SB[[#This Row],[Prior Approved: Direct FTE]]*(Sch_I_SB[[#This Row],[Prior Approved: Number of months]]/12)</f>
        <v>0</v>
      </c>
      <c r="AH170" s="751">
        <f>+Sch_I_SB[[#This Row],[Prior Approved: Admin FTE]]*(Sch_I_SB[[#This Row],[Prior Approved: Number of months]]/12)</f>
        <v>0</v>
      </c>
      <c r="AI170" s="752">
        <f t="shared" si="3"/>
        <v>0</v>
      </c>
      <c r="AJ170" s="751">
        <f t="shared" si="3"/>
        <v>0</v>
      </c>
    </row>
    <row r="171" spans="1:36">
      <c r="A171" s="723">
        <v>168</v>
      </c>
      <c r="B171" s="723">
        <f>+'Budget Summ Amt'!$L$6</f>
        <v>0</v>
      </c>
      <c r="C171" s="779">
        <f>+'Budget Summ Amt'!$D$6</f>
        <v>0</v>
      </c>
      <c r="D171" s="741"/>
      <c r="E171" s="725"/>
      <c r="F171" s="725"/>
      <c r="G171" s="726"/>
      <c r="H171" s="727"/>
      <c r="I171" s="728"/>
      <c r="J171" s="813"/>
      <c r="K171" s="742"/>
      <c r="L171" s="743"/>
      <c r="M171" s="743"/>
      <c r="N171" s="743"/>
      <c r="O171" s="744">
        <f>IFERROR((Sch_I_SB[[#This Row],[Proposed: Direct FTE]]+Sch_I_SB[[#This Row],[Proposed: Admin FTE]])*Sch_I_SB[[#This Row],[Proposed: Annual FTE salary $]]*(Sch_I_SB[[#This Row],[Proposed: Number of months]]/12),0)</f>
        <v>0</v>
      </c>
      <c r="P171" s="745"/>
      <c r="Q171" s="746">
        <f>Sch_I_SB[[#This Row],[Proposed: Benefits Rate %]]*Sch_I_SB[[#This Row],[Proposed: Total salary expense $]]</f>
        <v>0</v>
      </c>
      <c r="R171" s="747">
        <f>Sch_I_SB[[#This Row],[Proposed: Total salary expense $]]+Sch_I_SB[[#This Row],[Proposed: Benefits $]]</f>
        <v>0</v>
      </c>
      <c r="S171" s="742"/>
      <c r="T171" s="743"/>
      <c r="U171" s="743"/>
      <c r="V171" s="743"/>
      <c r="W171" s="744">
        <f>IFERROR((Sch_I_SB[[#This Row],[Prior Approved: Direct FTE]]+Sch_I_SB[[#This Row],[Prior Approved: Admin FTE]])*Sch_I_SB[[#This Row],[Prior Approved: Annual FTE salary $]]*(Sch_I_SB[[#This Row],[Prior Approved: Number of months]]/12),0)</f>
        <v>0</v>
      </c>
      <c r="X171" s="745"/>
      <c r="Y171" s="753">
        <f>Sch_I_SB[[#This Row],[Prior Approved: Total salary expense $]]*Sch_I_SB[[#This Row],[Prior Approved: Benefits Rate %]]</f>
        <v>0</v>
      </c>
      <c r="Z171" s="747">
        <f>+Sch_I_SB[[#This Row],[Prior Approved: Total salary expense $]]+Sch_I_SB[[#This Row],[Prior Approved: Benefits $]]</f>
        <v>0</v>
      </c>
      <c r="AA171" s="748">
        <f>IFERROR(Sch_I_SB[[#This Row],[Proposed: Direct FTE]]-Sch_I_SB[[#This Row],[Prior Approved: Direct FTE]],0)</f>
        <v>0</v>
      </c>
      <c r="AB171" s="744">
        <f>IFERROR(Sch_I_SB[[#This Row],[Proposed: Admin FTE]]-Sch_I_SB[[#This Row],[Prior Approved: Admin FTE]],0)</f>
        <v>0</v>
      </c>
      <c r="AC171" s="747">
        <f>IFERROR(Sch_I_SB[[#This Row],[Proposed: Total S&amp;B $]]-Sch_I_SB[[#This Row],[Prior Approved: Total S&amp;B $]],0)</f>
        <v>0</v>
      </c>
      <c r="AE171" s="749">
        <f>+Sch_I_SB[[#This Row],[Proposed: Direct FTE]]*(Sch_I_SB[[#This Row],[Proposed: Number of months]]/12)</f>
        <v>0</v>
      </c>
      <c r="AF171" s="750">
        <f>+Sch_I_SB[[#This Row],[Proposed: Admin FTE]]*(Sch_I_SB[[#This Row],[Proposed: Number of months]]/12)</f>
        <v>0</v>
      </c>
      <c r="AG171" s="749">
        <f>+Sch_I_SB[[#This Row],[Prior Approved: Direct FTE]]*(Sch_I_SB[[#This Row],[Prior Approved: Number of months]]/12)</f>
        <v>0</v>
      </c>
      <c r="AH171" s="751">
        <f>+Sch_I_SB[[#This Row],[Prior Approved: Admin FTE]]*(Sch_I_SB[[#This Row],[Prior Approved: Number of months]]/12)</f>
        <v>0</v>
      </c>
      <c r="AI171" s="752">
        <f t="shared" si="3"/>
        <v>0</v>
      </c>
      <c r="AJ171" s="751">
        <f t="shared" si="3"/>
        <v>0</v>
      </c>
    </row>
    <row r="172" spans="1:36">
      <c r="A172" s="723">
        <v>169</v>
      </c>
      <c r="B172" s="723">
        <f>+'Budget Summ Amt'!$L$6</f>
        <v>0</v>
      </c>
      <c r="C172" s="779">
        <f>+'Budget Summ Amt'!$D$6</f>
        <v>0</v>
      </c>
      <c r="D172" s="741"/>
      <c r="E172" s="725"/>
      <c r="F172" s="725"/>
      <c r="G172" s="726"/>
      <c r="H172" s="727"/>
      <c r="I172" s="728"/>
      <c r="J172" s="813"/>
      <c r="K172" s="742"/>
      <c r="L172" s="743"/>
      <c r="M172" s="743"/>
      <c r="N172" s="743"/>
      <c r="O172" s="744">
        <f>IFERROR((Sch_I_SB[[#This Row],[Proposed: Direct FTE]]+Sch_I_SB[[#This Row],[Proposed: Admin FTE]])*Sch_I_SB[[#This Row],[Proposed: Annual FTE salary $]]*(Sch_I_SB[[#This Row],[Proposed: Number of months]]/12),0)</f>
        <v>0</v>
      </c>
      <c r="P172" s="745"/>
      <c r="Q172" s="746">
        <f>Sch_I_SB[[#This Row],[Proposed: Benefits Rate %]]*Sch_I_SB[[#This Row],[Proposed: Total salary expense $]]</f>
        <v>0</v>
      </c>
      <c r="R172" s="747">
        <f>Sch_I_SB[[#This Row],[Proposed: Total salary expense $]]+Sch_I_SB[[#This Row],[Proposed: Benefits $]]</f>
        <v>0</v>
      </c>
      <c r="S172" s="742"/>
      <c r="T172" s="743"/>
      <c r="U172" s="743"/>
      <c r="V172" s="743"/>
      <c r="W172" s="744">
        <f>IFERROR((Sch_I_SB[[#This Row],[Prior Approved: Direct FTE]]+Sch_I_SB[[#This Row],[Prior Approved: Admin FTE]])*Sch_I_SB[[#This Row],[Prior Approved: Annual FTE salary $]]*(Sch_I_SB[[#This Row],[Prior Approved: Number of months]]/12),0)</f>
        <v>0</v>
      </c>
      <c r="X172" s="745"/>
      <c r="Y172" s="753">
        <f>Sch_I_SB[[#This Row],[Prior Approved: Total salary expense $]]*Sch_I_SB[[#This Row],[Prior Approved: Benefits Rate %]]</f>
        <v>0</v>
      </c>
      <c r="Z172" s="747">
        <f>+Sch_I_SB[[#This Row],[Prior Approved: Total salary expense $]]+Sch_I_SB[[#This Row],[Prior Approved: Benefits $]]</f>
        <v>0</v>
      </c>
      <c r="AA172" s="748">
        <f>IFERROR(Sch_I_SB[[#This Row],[Proposed: Direct FTE]]-Sch_I_SB[[#This Row],[Prior Approved: Direct FTE]],0)</f>
        <v>0</v>
      </c>
      <c r="AB172" s="744">
        <f>IFERROR(Sch_I_SB[[#This Row],[Proposed: Admin FTE]]-Sch_I_SB[[#This Row],[Prior Approved: Admin FTE]],0)</f>
        <v>0</v>
      </c>
      <c r="AC172" s="747">
        <f>IFERROR(Sch_I_SB[[#This Row],[Proposed: Total S&amp;B $]]-Sch_I_SB[[#This Row],[Prior Approved: Total S&amp;B $]],0)</f>
        <v>0</v>
      </c>
      <c r="AE172" s="749">
        <f>+Sch_I_SB[[#This Row],[Proposed: Direct FTE]]*(Sch_I_SB[[#This Row],[Proposed: Number of months]]/12)</f>
        <v>0</v>
      </c>
      <c r="AF172" s="750">
        <f>+Sch_I_SB[[#This Row],[Proposed: Admin FTE]]*(Sch_I_SB[[#This Row],[Proposed: Number of months]]/12)</f>
        <v>0</v>
      </c>
      <c r="AG172" s="749">
        <f>+Sch_I_SB[[#This Row],[Prior Approved: Direct FTE]]*(Sch_I_SB[[#This Row],[Prior Approved: Number of months]]/12)</f>
        <v>0</v>
      </c>
      <c r="AH172" s="751">
        <f>+Sch_I_SB[[#This Row],[Prior Approved: Admin FTE]]*(Sch_I_SB[[#This Row],[Prior Approved: Number of months]]/12)</f>
        <v>0</v>
      </c>
      <c r="AI172" s="752">
        <f t="shared" si="3"/>
        <v>0</v>
      </c>
      <c r="AJ172" s="751">
        <f t="shared" si="3"/>
        <v>0</v>
      </c>
    </row>
    <row r="173" spans="1:36">
      <c r="A173" s="723">
        <v>170</v>
      </c>
      <c r="B173" s="723">
        <f>+'Budget Summ Amt'!$L$6</f>
        <v>0</v>
      </c>
      <c r="C173" s="779">
        <f>+'Budget Summ Amt'!$D$6</f>
        <v>0</v>
      </c>
      <c r="D173" s="741"/>
      <c r="E173" s="725"/>
      <c r="F173" s="725"/>
      <c r="G173" s="726"/>
      <c r="H173" s="727"/>
      <c r="I173" s="728"/>
      <c r="J173" s="813"/>
      <c r="K173" s="742"/>
      <c r="L173" s="743"/>
      <c r="M173" s="743"/>
      <c r="N173" s="743"/>
      <c r="O173" s="744">
        <f>IFERROR((Sch_I_SB[[#This Row],[Proposed: Direct FTE]]+Sch_I_SB[[#This Row],[Proposed: Admin FTE]])*Sch_I_SB[[#This Row],[Proposed: Annual FTE salary $]]*(Sch_I_SB[[#This Row],[Proposed: Number of months]]/12),0)</f>
        <v>0</v>
      </c>
      <c r="P173" s="745"/>
      <c r="Q173" s="746">
        <f>Sch_I_SB[[#This Row],[Proposed: Benefits Rate %]]*Sch_I_SB[[#This Row],[Proposed: Total salary expense $]]</f>
        <v>0</v>
      </c>
      <c r="R173" s="747">
        <f>Sch_I_SB[[#This Row],[Proposed: Total salary expense $]]+Sch_I_SB[[#This Row],[Proposed: Benefits $]]</f>
        <v>0</v>
      </c>
      <c r="S173" s="742"/>
      <c r="T173" s="743"/>
      <c r="U173" s="743"/>
      <c r="V173" s="743"/>
      <c r="W173" s="744">
        <f>IFERROR((Sch_I_SB[[#This Row],[Prior Approved: Direct FTE]]+Sch_I_SB[[#This Row],[Prior Approved: Admin FTE]])*Sch_I_SB[[#This Row],[Prior Approved: Annual FTE salary $]]*(Sch_I_SB[[#This Row],[Prior Approved: Number of months]]/12),0)</f>
        <v>0</v>
      </c>
      <c r="X173" s="745"/>
      <c r="Y173" s="753">
        <f>Sch_I_SB[[#This Row],[Prior Approved: Total salary expense $]]*Sch_I_SB[[#This Row],[Prior Approved: Benefits Rate %]]</f>
        <v>0</v>
      </c>
      <c r="Z173" s="747">
        <f>+Sch_I_SB[[#This Row],[Prior Approved: Total salary expense $]]+Sch_I_SB[[#This Row],[Prior Approved: Benefits $]]</f>
        <v>0</v>
      </c>
      <c r="AA173" s="748">
        <f>IFERROR(Sch_I_SB[[#This Row],[Proposed: Direct FTE]]-Sch_I_SB[[#This Row],[Prior Approved: Direct FTE]],0)</f>
        <v>0</v>
      </c>
      <c r="AB173" s="744">
        <f>IFERROR(Sch_I_SB[[#This Row],[Proposed: Admin FTE]]-Sch_I_SB[[#This Row],[Prior Approved: Admin FTE]],0)</f>
        <v>0</v>
      </c>
      <c r="AC173" s="747">
        <f>IFERROR(Sch_I_SB[[#This Row],[Proposed: Total S&amp;B $]]-Sch_I_SB[[#This Row],[Prior Approved: Total S&amp;B $]],0)</f>
        <v>0</v>
      </c>
      <c r="AE173" s="749">
        <f>+Sch_I_SB[[#This Row],[Proposed: Direct FTE]]*(Sch_I_SB[[#This Row],[Proposed: Number of months]]/12)</f>
        <v>0</v>
      </c>
      <c r="AF173" s="750">
        <f>+Sch_I_SB[[#This Row],[Proposed: Admin FTE]]*(Sch_I_SB[[#This Row],[Proposed: Number of months]]/12)</f>
        <v>0</v>
      </c>
      <c r="AG173" s="749">
        <f>+Sch_I_SB[[#This Row],[Prior Approved: Direct FTE]]*(Sch_I_SB[[#This Row],[Prior Approved: Number of months]]/12)</f>
        <v>0</v>
      </c>
      <c r="AH173" s="751">
        <f>+Sch_I_SB[[#This Row],[Prior Approved: Admin FTE]]*(Sch_I_SB[[#This Row],[Prior Approved: Number of months]]/12)</f>
        <v>0</v>
      </c>
      <c r="AI173" s="752">
        <f t="shared" si="3"/>
        <v>0</v>
      </c>
      <c r="AJ173" s="751">
        <f t="shared" si="3"/>
        <v>0</v>
      </c>
    </row>
    <row r="174" spans="1:36">
      <c r="A174" s="723">
        <v>171</v>
      </c>
      <c r="B174" s="723">
        <f>+'Budget Summ Amt'!$L$6</f>
        <v>0</v>
      </c>
      <c r="C174" s="779">
        <f>+'Budget Summ Amt'!$D$6</f>
        <v>0</v>
      </c>
      <c r="D174" s="741"/>
      <c r="E174" s="725"/>
      <c r="F174" s="725"/>
      <c r="G174" s="726"/>
      <c r="H174" s="727"/>
      <c r="I174" s="728"/>
      <c r="J174" s="813"/>
      <c r="K174" s="742"/>
      <c r="L174" s="743"/>
      <c r="M174" s="743"/>
      <c r="N174" s="743"/>
      <c r="O174" s="744">
        <f>IFERROR((Sch_I_SB[[#This Row],[Proposed: Direct FTE]]+Sch_I_SB[[#This Row],[Proposed: Admin FTE]])*Sch_I_SB[[#This Row],[Proposed: Annual FTE salary $]]*(Sch_I_SB[[#This Row],[Proposed: Number of months]]/12),0)</f>
        <v>0</v>
      </c>
      <c r="P174" s="745"/>
      <c r="Q174" s="746">
        <f>Sch_I_SB[[#This Row],[Proposed: Benefits Rate %]]*Sch_I_SB[[#This Row],[Proposed: Total salary expense $]]</f>
        <v>0</v>
      </c>
      <c r="R174" s="747">
        <f>Sch_I_SB[[#This Row],[Proposed: Total salary expense $]]+Sch_I_SB[[#This Row],[Proposed: Benefits $]]</f>
        <v>0</v>
      </c>
      <c r="S174" s="742"/>
      <c r="T174" s="743"/>
      <c r="U174" s="743"/>
      <c r="V174" s="743"/>
      <c r="W174" s="744">
        <f>IFERROR((Sch_I_SB[[#This Row],[Prior Approved: Direct FTE]]+Sch_I_SB[[#This Row],[Prior Approved: Admin FTE]])*Sch_I_SB[[#This Row],[Prior Approved: Annual FTE salary $]]*(Sch_I_SB[[#This Row],[Prior Approved: Number of months]]/12),0)</f>
        <v>0</v>
      </c>
      <c r="X174" s="745"/>
      <c r="Y174" s="753">
        <f>Sch_I_SB[[#This Row],[Prior Approved: Total salary expense $]]*Sch_I_SB[[#This Row],[Prior Approved: Benefits Rate %]]</f>
        <v>0</v>
      </c>
      <c r="Z174" s="747">
        <f>+Sch_I_SB[[#This Row],[Prior Approved: Total salary expense $]]+Sch_I_SB[[#This Row],[Prior Approved: Benefits $]]</f>
        <v>0</v>
      </c>
      <c r="AA174" s="748">
        <f>IFERROR(Sch_I_SB[[#This Row],[Proposed: Direct FTE]]-Sch_I_SB[[#This Row],[Prior Approved: Direct FTE]],0)</f>
        <v>0</v>
      </c>
      <c r="AB174" s="744">
        <f>IFERROR(Sch_I_SB[[#This Row],[Proposed: Admin FTE]]-Sch_I_SB[[#This Row],[Prior Approved: Admin FTE]],0)</f>
        <v>0</v>
      </c>
      <c r="AC174" s="747">
        <f>IFERROR(Sch_I_SB[[#This Row],[Proposed: Total S&amp;B $]]-Sch_I_SB[[#This Row],[Prior Approved: Total S&amp;B $]],0)</f>
        <v>0</v>
      </c>
      <c r="AE174" s="749">
        <f>+Sch_I_SB[[#This Row],[Proposed: Direct FTE]]*(Sch_I_SB[[#This Row],[Proposed: Number of months]]/12)</f>
        <v>0</v>
      </c>
      <c r="AF174" s="750">
        <f>+Sch_I_SB[[#This Row],[Proposed: Admin FTE]]*(Sch_I_SB[[#This Row],[Proposed: Number of months]]/12)</f>
        <v>0</v>
      </c>
      <c r="AG174" s="749">
        <f>+Sch_I_SB[[#This Row],[Prior Approved: Direct FTE]]*(Sch_I_SB[[#This Row],[Prior Approved: Number of months]]/12)</f>
        <v>0</v>
      </c>
      <c r="AH174" s="751">
        <f>+Sch_I_SB[[#This Row],[Prior Approved: Admin FTE]]*(Sch_I_SB[[#This Row],[Prior Approved: Number of months]]/12)</f>
        <v>0</v>
      </c>
      <c r="AI174" s="752">
        <f t="shared" si="3"/>
        <v>0</v>
      </c>
      <c r="AJ174" s="751">
        <f t="shared" si="3"/>
        <v>0</v>
      </c>
    </row>
    <row r="175" spans="1:36">
      <c r="A175" s="723">
        <v>172</v>
      </c>
      <c r="B175" s="723">
        <f>+'Budget Summ Amt'!$L$6</f>
        <v>0</v>
      </c>
      <c r="C175" s="779">
        <f>+'Budget Summ Amt'!$D$6</f>
        <v>0</v>
      </c>
      <c r="D175" s="741"/>
      <c r="E175" s="725"/>
      <c r="F175" s="725"/>
      <c r="G175" s="726"/>
      <c r="H175" s="727"/>
      <c r="I175" s="728"/>
      <c r="J175" s="813"/>
      <c r="K175" s="742"/>
      <c r="L175" s="743"/>
      <c r="M175" s="743"/>
      <c r="N175" s="743"/>
      <c r="O175" s="744">
        <f>IFERROR((Sch_I_SB[[#This Row],[Proposed: Direct FTE]]+Sch_I_SB[[#This Row],[Proposed: Admin FTE]])*Sch_I_SB[[#This Row],[Proposed: Annual FTE salary $]]*(Sch_I_SB[[#This Row],[Proposed: Number of months]]/12),0)</f>
        <v>0</v>
      </c>
      <c r="P175" s="745"/>
      <c r="Q175" s="746">
        <f>Sch_I_SB[[#This Row],[Proposed: Benefits Rate %]]*Sch_I_SB[[#This Row],[Proposed: Total salary expense $]]</f>
        <v>0</v>
      </c>
      <c r="R175" s="747">
        <f>Sch_I_SB[[#This Row],[Proposed: Total salary expense $]]+Sch_I_SB[[#This Row],[Proposed: Benefits $]]</f>
        <v>0</v>
      </c>
      <c r="S175" s="742"/>
      <c r="T175" s="743"/>
      <c r="U175" s="743"/>
      <c r="V175" s="743"/>
      <c r="W175" s="744">
        <f>IFERROR((Sch_I_SB[[#This Row],[Prior Approved: Direct FTE]]+Sch_I_SB[[#This Row],[Prior Approved: Admin FTE]])*Sch_I_SB[[#This Row],[Prior Approved: Annual FTE salary $]]*(Sch_I_SB[[#This Row],[Prior Approved: Number of months]]/12),0)</f>
        <v>0</v>
      </c>
      <c r="X175" s="745"/>
      <c r="Y175" s="753">
        <f>Sch_I_SB[[#This Row],[Prior Approved: Total salary expense $]]*Sch_I_SB[[#This Row],[Prior Approved: Benefits Rate %]]</f>
        <v>0</v>
      </c>
      <c r="Z175" s="747">
        <f>+Sch_I_SB[[#This Row],[Prior Approved: Total salary expense $]]+Sch_I_SB[[#This Row],[Prior Approved: Benefits $]]</f>
        <v>0</v>
      </c>
      <c r="AA175" s="748">
        <f>IFERROR(Sch_I_SB[[#This Row],[Proposed: Direct FTE]]-Sch_I_SB[[#This Row],[Prior Approved: Direct FTE]],0)</f>
        <v>0</v>
      </c>
      <c r="AB175" s="744">
        <f>IFERROR(Sch_I_SB[[#This Row],[Proposed: Admin FTE]]-Sch_I_SB[[#This Row],[Prior Approved: Admin FTE]],0)</f>
        <v>0</v>
      </c>
      <c r="AC175" s="747">
        <f>IFERROR(Sch_I_SB[[#This Row],[Proposed: Total S&amp;B $]]-Sch_I_SB[[#This Row],[Prior Approved: Total S&amp;B $]],0)</f>
        <v>0</v>
      </c>
      <c r="AE175" s="749">
        <f>+Sch_I_SB[[#This Row],[Proposed: Direct FTE]]*(Sch_I_SB[[#This Row],[Proposed: Number of months]]/12)</f>
        <v>0</v>
      </c>
      <c r="AF175" s="750">
        <f>+Sch_I_SB[[#This Row],[Proposed: Admin FTE]]*(Sch_I_SB[[#This Row],[Proposed: Number of months]]/12)</f>
        <v>0</v>
      </c>
      <c r="AG175" s="749">
        <f>+Sch_I_SB[[#This Row],[Prior Approved: Direct FTE]]*(Sch_I_SB[[#This Row],[Prior Approved: Number of months]]/12)</f>
        <v>0</v>
      </c>
      <c r="AH175" s="751">
        <f>+Sch_I_SB[[#This Row],[Prior Approved: Admin FTE]]*(Sch_I_SB[[#This Row],[Prior Approved: Number of months]]/12)</f>
        <v>0</v>
      </c>
      <c r="AI175" s="752">
        <f t="shared" si="3"/>
        <v>0</v>
      </c>
      <c r="AJ175" s="751">
        <f t="shared" si="3"/>
        <v>0</v>
      </c>
    </row>
    <row r="176" spans="1:36">
      <c r="A176" s="723">
        <v>173</v>
      </c>
      <c r="B176" s="723">
        <f>+'Budget Summ Amt'!$L$6</f>
        <v>0</v>
      </c>
      <c r="C176" s="779">
        <f>+'Budget Summ Amt'!$D$6</f>
        <v>0</v>
      </c>
      <c r="D176" s="741"/>
      <c r="E176" s="725"/>
      <c r="F176" s="725"/>
      <c r="G176" s="726"/>
      <c r="H176" s="727"/>
      <c r="I176" s="728"/>
      <c r="J176" s="813"/>
      <c r="K176" s="742"/>
      <c r="L176" s="743"/>
      <c r="M176" s="743"/>
      <c r="N176" s="743"/>
      <c r="O176" s="744">
        <f>IFERROR((Sch_I_SB[[#This Row],[Proposed: Direct FTE]]+Sch_I_SB[[#This Row],[Proposed: Admin FTE]])*Sch_I_SB[[#This Row],[Proposed: Annual FTE salary $]]*(Sch_I_SB[[#This Row],[Proposed: Number of months]]/12),0)</f>
        <v>0</v>
      </c>
      <c r="P176" s="745"/>
      <c r="Q176" s="746">
        <f>Sch_I_SB[[#This Row],[Proposed: Benefits Rate %]]*Sch_I_SB[[#This Row],[Proposed: Total salary expense $]]</f>
        <v>0</v>
      </c>
      <c r="R176" s="747">
        <f>Sch_I_SB[[#This Row],[Proposed: Total salary expense $]]+Sch_I_SB[[#This Row],[Proposed: Benefits $]]</f>
        <v>0</v>
      </c>
      <c r="S176" s="742"/>
      <c r="T176" s="743"/>
      <c r="U176" s="743"/>
      <c r="V176" s="743"/>
      <c r="W176" s="744">
        <f>IFERROR((Sch_I_SB[[#This Row],[Prior Approved: Direct FTE]]+Sch_I_SB[[#This Row],[Prior Approved: Admin FTE]])*Sch_I_SB[[#This Row],[Prior Approved: Annual FTE salary $]]*(Sch_I_SB[[#This Row],[Prior Approved: Number of months]]/12),0)</f>
        <v>0</v>
      </c>
      <c r="X176" s="745"/>
      <c r="Y176" s="753">
        <f>Sch_I_SB[[#This Row],[Prior Approved: Total salary expense $]]*Sch_I_SB[[#This Row],[Prior Approved: Benefits Rate %]]</f>
        <v>0</v>
      </c>
      <c r="Z176" s="747">
        <f>+Sch_I_SB[[#This Row],[Prior Approved: Total salary expense $]]+Sch_I_SB[[#This Row],[Prior Approved: Benefits $]]</f>
        <v>0</v>
      </c>
      <c r="AA176" s="748">
        <f>IFERROR(Sch_I_SB[[#This Row],[Proposed: Direct FTE]]-Sch_I_SB[[#This Row],[Prior Approved: Direct FTE]],0)</f>
        <v>0</v>
      </c>
      <c r="AB176" s="744">
        <f>IFERROR(Sch_I_SB[[#This Row],[Proposed: Admin FTE]]-Sch_I_SB[[#This Row],[Prior Approved: Admin FTE]],0)</f>
        <v>0</v>
      </c>
      <c r="AC176" s="747">
        <f>IFERROR(Sch_I_SB[[#This Row],[Proposed: Total S&amp;B $]]-Sch_I_SB[[#This Row],[Prior Approved: Total S&amp;B $]],0)</f>
        <v>0</v>
      </c>
      <c r="AE176" s="749">
        <f>+Sch_I_SB[[#This Row],[Proposed: Direct FTE]]*(Sch_I_SB[[#This Row],[Proposed: Number of months]]/12)</f>
        <v>0</v>
      </c>
      <c r="AF176" s="750">
        <f>+Sch_I_SB[[#This Row],[Proposed: Admin FTE]]*(Sch_I_SB[[#This Row],[Proposed: Number of months]]/12)</f>
        <v>0</v>
      </c>
      <c r="AG176" s="749">
        <f>+Sch_I_SB[[#This Row],[Prior Approved: Direct FTE]]*(Sch_I_SB[[#This Row],[Prior Approved: Number of months]]/12)</f>
        <v>0</v>
      </c>
      <c r="AH176" s="751">
        <f>+Sch_I_SB[[#This Row],[Prior Approved: Admin FTE]]*(Sch_I_SB[[#This Row],[Prior Approved: Number of months]]/12)</f>
        <v>0</v>
      </c>
      <c r="AI176" s="752">
        <f t="shared" si="3"/>
        <v>0</v>
      </c>
      <c r="AJ176" s="751">
        <f t="shared" si="3"/>
        <v>0</v>
      </c>
    </row>
    <row r="177" spans="1:36">
      <c r="A177" s="723">
        <v>174</v>
      </c>
      <c r="B177" s="723">
        <f>+'Budget Summ Amt'!$L$6</f>
        <v>0</v>
      </c>
      <c r="C177" s="779">
        <f>+'Budget Summ Amt'!$D$6</f>
        <v>0</v>
      </c>
      <c r="D177" s="741"/>
      <c r="E177" s="725"/>
      <c r="F177" s="725"/>
      <c r="G177" s="726"/>
      <c r="H177" s="727"/>
      <c r="I177" s="728"/>
      <c r="J177" s="813"/>
      <c r="K177" s="742"/>
      <c r="L177" s="743"/>
      <c r="M177" s="743"/>
      <c r="N177" s="743"/>
      <c r="O177" s="744">
        <f>IFERROR((Sch_I_SB[[#This Row],[Proposed: Direct FTE]]+Sch_I_SB[[#This Row],[Proposed: Admin FTE]])*Sch_I_SB[[#This Row],[Proposed: Annual FTE salary $]]*(Sch_I_SB[[#This Row],[Proposed: Number of months]]/12),0)</f>
        <v>0</v>
      </c>
      <c r="P177" s="745"/>
      <c r="Q177" s="746">
        <f>Sch_I_SB[[#This Row],[Proposed: Benefits Rate %]]*Sch_I_SB[[#This Row],[Proposed: Total salary expense $]]</f>
        <v>0</v>
      </c>
      <c r="R177" s="747">
        <f>Sch_I_SB[[#This Row],[Proposed: Total salary expense $]]+Sch_I_SB[[#This Row],[Proposed: Benefits $]]</f>
        <v>0</v>
      </c>
      <c r="S177" s="742"/>
      <c r="T177" s="743"/>
      <c r="U177" s="743"/>
      <c r="V177" s="743"/>
      <c r="W177" s="744">
        <f>IFERROR((Sch_I_SB[[#This Row],[Prior Approved: Direct FTE]]+Sch_I_SB[[#This Row],[Prior Approved: Admin FTE]])*Sch_I_SB[[#This Row],[Prior Approved: Annual FTE salary $]]*(Sch_I_SB[[#This Row],[Prior Approved: Number of months]]/12),0)</f>
        <v>0</v>
      </c>
      <c r="X177" s="745"/>
      <c r="Y177" s="753">
        <f>Sch_I_SB[[#This Row],[Prior Approved: Total salary expense $]]*Sch_I_SB[[#This Row],[Prior Approved: Benefits Rate %]]</f>
        <v>0</v>
      </c>
      <c r="Z177" s="747">
        <f>+Sch_I_SB[[#This Row],[Prior Approved: Total salary expense $]]+Sch_I_SB[[#This Row],[Prior Approved: Benefits $]]</f>
        <v>0</v>
      </c>
      <c r="AA177" s="748">
        <f>IFERROR(Sch_I_SB[[#This Row],[Proposed: Direct FTE]]-Sch_I_SB[[#This Row],[Prior Approved: Direct FTE]],0)</f>
        <v>0</v>
      </c>
      <c r="AB177" s="744">
        <f>IFERROR(Sch_I_SB[[#This Row],[Proposed: Admin FTE]]-Sch_I_SB[[#This Row],[Prior Approved: Admin FTE]],0)</f>
        <v>0</v>
      </c>
      <c r="AC177" s="747">
        <f>IFERROR(Sch_I_SB[[#This Row],[Proposed: Total S&amp;B $]]-Sch_I_SB[[#This Row],[Prior Approved: Total S&amp;B $]],0)</f>
        <v>0</v>
      </c>
      <c r="AE177" s="749">
        <f>+Sch_I_SB[[#This Row],[Proposed: Direct FTE]]*(Sch_I_SB[[#This Row],[Proposed: Number of months]]/12)</f>
        <v>0</v>
      </c>
      <c r="AF177" s="750">
        <f>+Sch_I_SB[[#This Row],[Proposed: Admin FTE]]*(Sch_I_SB[[#This Row],[Proposed: Number of months]]/12)</f>
        <v>0</v>
      </c>
      <c r="AG177" s="749">
        <f>+Sch_I_SB[[#This Row],[Prior Approved: Direct FTE]]*(Sch_I_SB[[#This Row],[Prior Approved: Number of months]]/12)</f>
        <v>0</v>
      </c>
      <c r="AH177" s="751">
        <f>+Sch_I_SB[[#This Row],[Prior Approved: Admin FTE]]*(Sch_I_SB[[#This Row],[Prior Approved: Number of months]]/12)</f>
        <v>0</v>
      </c>
      <c r="AI177" s="752">
        <f t="shared" si="3"/>
        <v>0</v>
      </c>
      <c r="AJ177" s="751">
        <f t="shared" si="3"/>
        <v>0</v>
      </c>
    </row>
    <row r="178" spans="1:36">
      <c r="A178" s="723">
        <v>175</v>
      </c>
      <c r="B178" s="723">
        <f>+'Budget Summ Amt'!$L$6</f>
        <v>0</v>
      </c>
      <c r="C178" s="779">
        <f>+'Budget Summ Amt'!$D$6</f>
        <v>0</v>
      </c>
      <c r="D178" s="741"/>
      <c r="E178" s="725"/>
      <c r="F178" s="725"/>
      <c r="G178" s="726"/>
      <c r="H178" s="727"/>
      <c r="I178" s="728"/>
      <c r="J178" s="813"/>
      <c r="K178" s="742"/>
      <c r="L178" s="743"/>
      <c r="M178" s="743"/>
      <c r="N178" s="743"/>
      <c r="O178" s="744">
        <f>IFERROR((Sch_I_SB[[#This Row],[Proposed: Direct FTE]]+Sch_I_SB[[#This Row],[Proposed: Admin FTE]])*Sch_I_SB[[#This Row],[Proposed: Annual FTE salary $]]*(Sch_I_SB[[#This Row],[Proposed: Number of months]]/12),0)</f>
        <v>0</v>
      </c>
      <c r="P178" s="745"/>
      <c r="Q178" s="746">
        <f>Sch_I_SB[[#This Row],[Proposed: Benefits Rate %]]*Sch_I_SB[[#This Row],[Proposed: Total salary expense $]]</f>
        <v>0</v>
      </c>
      <c r="R178" s="747">
        <f>Sch_I_SB[[#This Row],[Proposed: Total salary expense $]]+Sch_I_SB[[#This Row],[Proposed: Benefits $]]</f>
        <v>0</v>
      </c>
      <c r="S178" s="742"/>
      <c r="T178" s="743"/>
      <c r="U178" s="743"/>
      <c r="V178" s="743"/>
      <c r="W178" s="744">
        <f>IFERROR((Sch_I_SB[[#This Row],[Prior Approved: Direct FTE]]+Sch_I_SB[[#This Row],[Prior Approved: Admin FTE]])*Sch_I_SB[[#This Row],[Prior Approved: Annual FTE salary $]]*(Sch_I_SB[[#This Row],[Prior Approved: Number of months]]/12),0)</f>
        <v>0</v>
      </c>
      <c r="X178" s="745"/>
      <c r="Y178" s="753">
        <f>Sch_I_SB[[#This Row],[Prior Approved: Total salary expense $]]*Sch_I_SB[[#This Row],[Prior Approved: Benefits Rate %]]</f>
        <v>0</v>
      </c>
      <c r="Z178" s="747">
        <f>+Sch_I_SB[[#This Row],[Prior Approved: Total salary expense $]]+Sch_I_SB[[#This Row],[Prior Approved: Benefits $]]</f>
        <v>0</v>
      </c>
      <c r="AA178" s="748">
        <f>IFERROR(Sch_I_SB[[#This Row],[Proposed: Direct FTE]]-Sch_I_SB[[#This Row],[Prior Approved: Direct FTE]],0)</f>
        <v>0</v>
      </c>
      <c r="AB178" s="744">
        <f>IFERROR(Sch_I_SB[[#This Row],[Proposed: Admin FTE]]-Sch_I_SB[[#This Row],[Prior Approved: Admin FTE]],0)</f>
        <v>0</v>
      </c>
      <c r="AC178" s="747">
        <f>IFERROR(Sch_I_SB[[#This Row],[Proposed: Total S&amp;B $]]-Sch_I_SB[[#This Row],[Prior Approved: Total S&amp;B $]],0)</f>
        <v>0</v>
      </c>
      <c r="AE178" s="749">
        <f>+Sch_I_SB[[#This Row],[Proposed: Direct FTE]]*(Sch_I_SB[[#This Row],[Proposed: Number of months]]/12)</f>
        <v>0</v>
      </c>
      <c r="AF178" s="750">
        <f>+Sch_I_SB[[#This Row],[Proposed: Admin FTE]]*(Sch_I_SB[[#This Row],[Proposed: Number of months]]/12)</f>
        <v>0</v>
      </c>
      <c r="AG178" s="749">
        <f>+Sch_I_SB[[#This Row],[Prior Approved: Direct FTE]]*(Sch_I_SB[[#This Row],[Prior Approved: Number of months]]/12)</f>
        <v>0</v>
      </c>
      <c r="AH178" s="751">
        <f>+Sch_I_SB[[#This Row],[Prior Approved: Admin FTE]]*(Sch_I_SB[[#This Row],[Prior Approved: Number of months]]/12)</f>
        <v>0</v>
      </c>
      <c r="AI178" s="752">
        <f t="shared" si="3"/>
        <v>0</v>
      </c>
      <c r="AJ178" s="751">
        <f t="shared" si="3"/>
        <v>0</v>
      </c>
    </row>
    <row r="179" spans="1:36">
      <c r="A179" s="723">
        <v>176</v>
      </c>
      <c r="B179" s="723">
        <f>+'Budget Summ Amt'!$L$6</f>
        <v>0</v>
      </c>
      <c r="C179" s="779">
        <f>+'Budget Summ Amt'!$D$6</f>
        <v>0</v>
      </c>
      <c r="D179" s="741"/>
      <c r="E179" s="725"/>
      <c r="F179" s="725"/>
      <c r="G179" s="726"/>
      <c r="H179" s="727"/>
      <c r="I179" s="728"/>
      <c r="J179" s="813"/>
      <c r="K179" s="742"/>
      <c r="L179" s="743"/>
      <c r="M179" s="743"/>
      <c r="N179" s="743"/>
      <c r="O179" s="744">
        <f>IFERROR((Sch_I_SB[[#This Row],[Proposed: Direct FTE]]+Sch_I_SB[[#This Row],[Proposed: Admin FTE]])*Sch_I_SB[[#This Row],[Proposed: Annual FTE salary $]]*(Sch_I_SB[[#This Row],[Proposed: Number of months]]/12),0)</f>
        <v>0</v>
      </c>
      <c r="P179" s="745"/>
      <c r="Q179" s="746">
        <f>Sch_I_SB[[#This Row],[Proposed: Benefits Rate %]]*Sch_I_SB[[#This Row],[Proposed: Total salary expense $]]</f>
        <v>0</v>
      </c>
      <c r="R179" s="747">
        <f>Sch_I_SB[[#This Row],[Proposed: Total salary expense $]]+Sch_I_SB[[#This Row],[Proposed: Benefits $]]</f>
        <v>0</v>
      </c>
      <c r="S179" s="742"/>
      <c r="T179" s="743"/>
      <c r="U179" s="743"/>
      <c r="V179" s="743"/>
      <c r="W179" s="744">
        <f>IFERROR((Sch_I_SB[[#This Row],[Prior Approved: Direct FTE]]+Sch_I_SB[[#This Row],[Prior Approved: Admin FTE]])*Sch_I_SB[[#This Row],[Prior Approved: Annual FTE salary $]]*(Sch_I_SB[[#This Row],[Prior Approved: Number of months]]/12),0)</f>
        <v>0</v>
      </c>
      <c r="X179" s="745"/>
      <c r="Y179" s="753">
        <f>Sch_I_SB[[#This Row],[Prior Approved: Total salary expense $]]*Sch_I_SB[[#This Row],[Prior Approved: Benefits Rate %]]</f>
        <v>0</v>
      </c>
      <c r="Z179" s="747">
        <f>+Sch_I_SB[[#This Row],[Prior Approved: Total salary expense $]]+Sch_I_SB[[#This Row],[Prior Approved: Benefits $]]</f>
        <v>0</v>
      </c>
      <c r="AA179" s="748">
        <f>IFERROR(Sch_I_SB[[#This Row],[Proposed: Direct FTE]]-Sch_I_SB[[#This Row],[Prior Approved: Direct FTE]],0)</f>
        <v>0</v>
      </c>
      <c r="AB179" s="744">
        <f>IFERROR(Sch_I_SB[[#This Row],[Proposed: Admin FTE]]-Sch_I_SB[[#This Row],[Prior Approved: Admin FTE]],0)</f>
        <v>0</v>
      </c>
      <c r="AC179" s="747">
        <f>IFERROR(Sch_I_SB[[#This Row],[Proposed: Total S&amp;B $]]-Sch_I_SB[[#This Row],[Prior Approved: Total S&amp;B $]],0)</f>
        <v>0</v>
      </c>
      <c r="AE179" s="749">
        <f>+Sch_I_SB[[#This Row],[Proposed: Direct FTE]]*(Sch_I_SB[[#This Row],[Proposed: Number of months]]/12)</f>
        <v>0</v>
      </c>
      <c r="AF179" s="750">
        <f>+Sch_I_SB[[#This Row],[Proposed: Admin FTE]]*(Sch_I_SB[[#This Row],[Proposed: Number of months]]/12)</f>
        <v>0</v>
      </c>
      <c r="AG179" s="749">
        <f>+Sch_I_SB[[#This Row],[Prior Approved: Direct FTE]]*(Sch_I_SB[[#This Row],[Prior Approved: Number of months]]/12)</f>
        <v>0</v>
      </c>
      <c r="AH179" s="751">
        <f>+Sch_I_SB[[#This Row],[Prior Approved: Admin FTE]]*(Sch_I_SB[[#This Row],[Prior Approved: Number of months]]/12)</f>
        <v>0</v>
      </c>
      <c r="AI179" s="752">
        <f t="shared" si="3"/>
        <v>0</v>
      </c>
      <c r="AJ179" s="751">
        <f t="shared" si="3"/>
        <v>0</v>
      </c>
    </row>
    <row r="180" spans="1:36">
      <c r="A180" s="723">
        <v>177</v>
      </c>
      <c r="B180" s="723">
        <f>+'Budget Summ Amt'!$L$6</f>
        <v>0</v>
      </c>
      <c r="C180" s="779">
        <f>+'Budget Summ Amt'!$D$6</f>
        <v>0</v>
      </c>
      <c r="D180" s="741"/>
      <c r="E180" s="725"/>
      <c r="F180" s="725"/>
      <c r="G180" s="726"/>
      <c r="H180" s="727"/>
      <c r="I180" s="728"/>
      <c r="J180" s="813"/>
      <c r="K180" s="742"/>
      <c r="L180" s="743"/>
      <c r="M180" s="743"/>
      <c r="N180" s="743"/>
      <c r="O180" s="744">
        <f>IFERROR((Sch_I_SB[[#This Row],[Proposed: Direct FTE]]+Sch_I_SB[[#This Row],[Proposed: Admin FTE]])*Sch_I_SB[[#This Row],[Proposed: Annual FTE salary $]]*(Sch_I_SB[[#This Row],[Proposed: Number of months]]/12),0)</f>
        <v>0</v>
      </c>
      <c r="P180" s="745"/>
      <c r="Q180" s="746">
        <f>Sch_I_SB[[#This Row],[Proposed: Benefits Rate %]]*Sch_I_SB[[#This Row],[Proposed: Total salary expense $]]</f>
        <v>0</v>
      </c>
      <c r="R180" s="747">
        <f>Sch_I_SB[[#This Row],[Proposed: Total salary expense $]]+Sch_I_SB[[#This Row],[Proposed: Benefits $]]</f>
        <v>0</v>
      </c>
      <c r="S180" s="742"/>
      <c r="T180" s="743"/>
      <c r="U180" s="743"/>
      <c r="V180" s="743"/>
      <c r="W180" s="744">
        <f>IFERROR((Sch_I_SB[[#This Row],[Prior Approved: Direct FTE]]+Sch_I_SB[[#This Row],[Prior Approved: Admin FTE]])*Sch_I_SB[[#This Row],[Prior Approved: Annual FTE salary $]]*(Sch_I_SB[[#This Row],[Prior Approved: Number of months]]/12),0)</f>
        <v>0</v>
      </c>
      <c r="X180" s="745"/>
      <c r="Y180" s="753">
        <f>Sch_I_SB[[#This Row],[Prior Approved: Total salary expense $]]*Sch_I_SB[[#This Row],[Prior Approved: Benefits Rate %]]</f>
        <v>0</v>
      </c>
      <c r="Z180" s="747">
        <f>+Sch_I_SB[[#This Row],[Prior Approved: Total salary expense $]]+Sch_I_SB[[#This Row],[Prior Approved: Benefits $]]</f>
        <v>0</v>
      </c>
      <c r="AA180" s="748">
        <f>IFERROR(Sch_I_SB[[#This Row],[Proposed: Direct FTE]]-Sch_I_SB[[#This Row],[Prior Approved: Direct FTE]],0)</f>
        <v>0</v>
      </c>
      <c r="AB180" s="744">
        <f>IFERROR(Sch_I_SB[[#This Row],[Proposed: Admin FTE]]-Sch_I_SB[[#This Row],[Prior Approved: Admin FTE]],0)</f>
        <v>0</v>
      </c>
      <c r="AC180" s="747">
        <f>IFERROR(Sch_I_SB[[#This Row],[Proposed: Total S&amp;B $]]-Sch_I_SB[[#This Row],[Prior Approved: Total S&amp;B $]],0)</f>
        <v>0</v>
      </c>
      <c r="AE180" s="749">
        <f>+Sch_I_SB[[#This Row],[Proposed: Direct FTE]]*(Sch_I_SB[[#This Row],[Proposed: Number of months]]/12)</f>
        <v>0</v>
      </c>
      <c r="AF180" s="750">
        <f>+Sch_I_SB[[#This Row],[Proposed: Admin FTE]]*(Sch_I_SB[[#This Row],[Proposed: Number of months]]/12)</f>
        <v>0</v>
      </c>
      <c r="AG180" s="749">
        <f>+Sch_I_SB[[#This Row],[Prior Approved: Direct FTE]]*(Sch_I_SB[[#This Row],[Prior Approved: Number of months]]/12)</f>
        <v>0</v>
      </c>
      <c r="AH180" s="751">
        <f>+Sch_I_SB[[#This Row],[Prior Approved: Admin FTE]]*(Sch_I_SB[[#This Row],[Prior Approved: Number of months]]/12)</f>
        <v>0</v>
      </c>
      <c r="AI180" s="752">
        <f t="shared" si="3"/>
        <v>0</v>
      </c>
      <c r="AJ180" s="751">
        <f t="shared" si="3"/>
        <v>0</v>
      </c>
    </row>
    <row r="181" spans="1:36">
      <c r="A181" s="723">
        <v>178</v>
      </c>
      <c r="B181" s="723">
        <f>+'Budget Summ Amt'!$L$6</f>
        <v>0</v>
      </c>
      <c r="C181" s="779">
        <f>+'Budget Summ Amt'!$D$6</f>
        <v>0</v>
      </c>
      <c r="D181" s="741"/>
      <c r="E181" s="725"/>
      <c r="F181" s="725"/>
      <c r="G181" s="726"/>
      <c r="H181" s="727"/>
      <c r="I181" s="728"/>
      <c r="J181" s="813"/>
      <c r="K181" s="742"/>
      <c r="L181" s="743"/>
      <c r="M181" s="743"/>
      <c r="N181" s="743"/>
      <c r="O181" s="744">
        <f>IFERROR((Sch_I_SB[[#This Row],[Proposed: Direct FTE]]+Sch_I_SB[[#This Row],[Proposed: Admin FTE]])*Sch_I_SB[[#This Row],[Proposed: Annual FTE salary $]]*(Sch_I_SB[[#This Row],[Proposed: Number of months]]/12),0)</f>
        <v>0</v>
      </c>
      <c r="P181" s="745"/>
      <c r="Q181" s="746">
        <f>Sch_I_SB[[#This Row],[Proposed: Benefits Rate %]]*Sch_I_SB[[#This Row],[Proposed: Total salary expense $]]</f>
        <v>0</v>
      </c>
      <c r="R181" s="747">
        <f>Sch_I_SB[[#This Row],[Proposed: Total salary expense $]]+Sch_I_SB[[#This Row],[Proposed: Benefits $]]</f>
        <v>0</v>
      </c>
      <c r="S181" s="742"/>
      <c r="T181" s="743"/>
      <c r="U181" s="743"/>
      <c r="V181" s="743"/>
      <c r="W181" s="744">
        <f>IFERROR((Sch_I_SB[[#This Row],[Prior Approved: Direct FTE]]+Sch_I_SB[[#This Row],[Prior Approved: Admin FTE]])*Sch_I_SB[[#This Row],[Prior Approved: Annual FTE salary $]]*(Sch_I_SB[[#This Row],[Prior Approved: Number of months]]/12),0)</f>
        <v>0</v>
      </c>
      <c r="X181" s="745"/>
      <c r="Y181" s="753">
        <f>Sch_I_SB[[#This Row],[Prior Approved: Total salary expense $]]*Sch_I_SB[[#This Row],[Prior Approved: Benefits Rate %]]</f>
        <v>0</v>
      </c>
      <c r="Z181" s="747">
        <f>+Sch_I_SB[[#This Row],[Prior Approved: Total salary expense $]]+Sch_I_SB[[#This Row],[Prior Approved: Benefits $]]</f>
        <v>0</v>
      </c>
      <c r="AA181" s="748">
        <f>IFERROR(Sch_I_SB[[#This Row],[Proposed: Direct FTE]]-Sch_I_SB[[#This Row],[Prior Approved: Direct FTE]],0)</f>
        <v>0</v>
      </c>
      <c r="AB181" s="744">
        <f>IFERROR(Sch_I_SB[[#This Row],[Proposed: Admin FTE]]-Sch_I_SB[[#This Row],[Prior Approved: Admin FTE]],0)</f>
        <v>0</v>
      </c>
      <c r="AC181" s="747">
        <f>IFERROR(Sch_I_SB[[#This Row],[Proposed: Total S&amp;B $]]-Sch_I_SB[[#This Row],[Prior Approved: Total S&amp;B $]],0)</f>
        <v>0</v>
      </c>
      <c r="AE181" s="749">
        <f>+Sch_I_SB[[#This Row],[Proposed: Direct FTE]]*(Sch_I_SB[[#This Row],[Proposed: Number of months]]/12)</f>
        <v>0</v>
      </c>
      <c r="AF181" s="750">
        <f>+Sch_I_SB[[#This Row],[Proposed: Admin FTE]]*(Sch_I_SB[[#This Row],[Proposed: Number of months]]/12)</f>
        <v>0</v>
      </c>
      <c r="AG181" s="749">
        <f>+Sch_I_SB[[#This Row],[Prior Approved: Direct FTE]]*(Sch_I_SB[[#This Row],[Prior Approved: Number of months]]/12)</f>
        <v>0</v>
      </c>
      <c r="AH181" s="751">
        <f>+Sch_I_SB[[#This Row],[Prior Approved: Admin FTE]]*(Sch_I_SB[[#This Row],[Prior Approved: Number of months]]/12)</f>
        <v>0</v>
      </c>
      <c r="AI181" s="752">
        <f t="shared" si="3"/>
        <v>0</v>
      </c>
      <c r="AJ181" s="751">
        <f t="shared" si="3"/>
        <v>0</v>
      </c>
    </row>
    <row r="182" spans="1:36">
      <c r="A182" s="723">
        <v>179</v>
      </c>
      <c r="B182" s="723">
        <f>+'Budget Summ Amt'!$L$6</f>
        <v>0</v>
      </c>
      <c r="C182" s="779">
        <f>+'Budget Summ Amt'!$D$6</f>
        <v>0</v>
      </c>
      <c r="D182" s="741"/>
      <c r="E182" s="725"/>
      <c r="F182" s="725"/>
      <c r="G182" s="726"/>
      <c r="H182" s="727"/>
      <c r="I182" s="728"/>
      <c r="J182" s="813"/>
      <c r="K182" s="742"/>
      <c r="L182" s="743"/>
      <c r="M182" s="743"/>
      <c r="N182" s="743"/>
      <c r="O182" s="744">
        <f>IFERROR((Sch_I_SB[[#This Row],[Proposed: Direct FTE]]+Sch_I_SB[[#This Row],[Proposed: Admin FTE]])*Sch_I_SB[[#This Row],[Proposed: Annual FTE salary $]]*(Sch_I_SB[[#This Row],[Proposed: Number of months]]/12),0)</f>
        <v>0</v>
      </c>
      <c r="P182" s="745"/>
      <c r="Q182" s="746">
        <f>Sch_I_SB[[#This Row],[Proposed: Benefits Rate %]]*Sch_I_SB[[#This Row],[Proposed: Total salary expense $]]</f>
        <v>0</v>
      </c>
      <c r="R182" s="747">
        <f>Sch_I_SB[[#This Row],[Proposed: Total salary expense $]]+Sch_I_SB[[#This Row],[Proposed: Benefits $]]</f>
        <v>0</v>
      </c>
      <c r="S182" s="742"/>
      <c r="T182" s="743"/>
      <c r="U182" s="743"/>
      <c r="V182" s="743"/>
      <c r="W182" s="744">
        <f>IFERROR((Sch_I_SB[[#This Row],[Prior Approved: Direct FTE]]+Sch_I_SB[[#This Row],[Prior Approved: Admin FTE]])*Sch_I_SB[[#This Row],[Prior Approved: Annual FTE salary $]]*(Sch_I_SB[[#This Row],[Prior Approved: Number of months]]/12),0)</f>
        <v>0</v>
      </c>
      <c r="X182" s="745"/>
      <c r="Y182" s="753">
        <f>Sch_I_SB[[#This Row],[Prior Approved: Total salary expense $]]*Sch_I_SB[[#This Row],[Prior Approved: Benefits Rate %]]</f>
        <v>0</v>
      </c>
      <c r="Z182" s="747">
        <f>+Sch_I_SB[[#This Row],[Prior Approved: Total salary expense $]]+Sch_I_SB[[#This Row],[Prior Approved: Benefits $]]</f>
        <v>0</v>
      </c>
      <c r="AA182" s="748">
        <f>IFERROR(Sch_I_SB[[#This Row],[Proposed: Direct FTE]]-Sch_I_SB[[#This Row],[Prior Approved: Direct FTE]],0)</f>
        <v>0</v>
      </c>
      <c r="AB182" s="744">
        <f>IFERROR(Sch_I_SB[[#This Row],[Proposed: Admin FTE]]-Sch_I_SB[[#This Row],[Prior Approved: Admin FTE]],0)</f>
        <v>0</v>
      </c>
      <c r="AC182" s="747">
        <f>IFERROR(Sch_I_SB[[#This Row],[Proposed: Total S&amp;B $]]-Sch_I_SB[[#This Row],[Prior Approved: Total S&amp;B $]],0)</f>
        <v>0</v>
      </c>
      <c r="AE182" s="749">
        <f>+Sch_I_SB[[#This Row],[Proposed: Direct FTE]]*(Sch_I_SB[[#This Row],[Proposed: Number of months]]/12)</f>
        <v>0</v>
      </c>
      <c r="AF182" s="750">
        <f>+Sch_I_SB[[#This Row],[Proposed: Admin FTE]]*(Sch_I_SB[[#This Row],[Proposed: Number of months]]/12)</f>
        <v>0</v>
      </c>
      <c r="AG182" s="749">
        <f>+Sch_I_SB[[#This Row],[Prior Approved: Direct FTE]]*(Sch_I_SB[[#This Row],[Prior Approved: Number of months]]/12)</f>
        <v>0</v>
      </c>
      <c r="AH182" s="751">
        <f>+Sch_I_SB[[#This Row],[Prior Approved: Admin FTE]]*(Sch_I_SB[[#This Row],[Prior Approved: Number of months]]/12)</f>
        <v>0</v>
      </c>
      <c r="AI182" s="752">
        <f t="shared" si="3"/>
        <v>0</v>
      </c>
      <c r="AJ182" s="751">
        <f t="shared" si="3"/>
        <v>0</v>
      </c>
    </row>
    <row r="183" spans="1:36">
      <c r="A183" s="723">
        <v>180</v>
      </c>
      <c r="B183" s="723">
        <f>+'Budget Summ Amt'!$L$6</f>
        <v>0</v>
      </c>
      <c r="C183" s="779">
        <f>+'Budget Summ Amt'!$D$6</f>
        <v>0</v>
      </c>
      <c r="D183" s="741"/>
      <c r="E183" s="725"/>
      <c r="F183" s="725"/>
      <c r="G183" s="726"/>
      <c r="H183" s="727"/>
      <c r="I183" s="728"/>
      <c r="J183" s="813"/>
      <c r="K183" s="742"/>
      <c r="L183" s="743"/>
      <c r="M183" s="743"/>
      <c r="N183" s="743"/>
      <c r="O183" s="744">
        <f>IFERROR((Sch_I_SB[[#This Row],[Proposed: Direct FTE]]+Sch_I_SB[[#This Row],[Proposed: Admin FTE]])*Sch_I_SB[[#This Row],[Proposed: Annual FTE salary $]]*(Sch_I_SB[[#This Row],[Proposed: Number of months]]/12),0)</f>
        <v>0</v>
      </c>
      <c r="P183" s="745"/>
      <c r="Q183" s="746">
        <f>Sch_I_SB[[#This Row],[Proposed: Benefits Rate %]]*Sch_I_SB[[#This Row],[Proposed: Total salary expense $]]</f>
        <v>0</v>
      </c>
      <c r="R183" s="747">
        <f>Sch_I_SB[[#This Row],[Proposed: Total salary expense $]]+Sch_I_SB[[#This Row],[Proposed: Benefits $]]</f>
        <v>0</v>
      </c>
      <c r="S183" s="742"/>
      <c r="T183" s="743"/>
      <c r="U183" s="743"/>
      <c r="V183" s="743"/>
      <c r="W183" s="744">
        <f>IFERROR((Sch_I_SB[[#This Row],[Prior Approved: Direct FTE]]+Sch_I_SB[[#This Row],[Prior Approved: Admin FTE]])*Sch_I_SB[[#This Row],[Prior Approved: Annual FTE salary $]]*(Sch_I_SB[[#This Row],[Prior Approved: Number of months]]/12),0)</f>
        <v>0</v>
      </c>
      <c r="X183" s="745"/>
      <c r="Y183" s="753">
        <f>Sch_I_SB[[#This Row],[Prior Approved: Total salary expense $]]*Sch_I_SB[[#This Row],[Prior Approved: Benefits Rate %]]</f>
        <v>0</v>
      </c>
      <c r="Z183" s="747">
        <f>+Sch_I_SB[[#This Row],[Prior Approved: Total salary expense $]]+Sch_I_SB[[#This Row],[Prior Approved: Benefits $]]</f>
        <v>0</v>
      </c>
      <c r="AA183" s="748">
        <f>IFERROR(Sch_I_SB[[#This Row],[Proposed: Direct FTE]]-Sch_I_SB[[#This Row],[Prior Approved: Direct FTE]],0)</f>
        <v>0</v>
      </c>
      <c r="AB183" s="744">
        <f>IFERROR(Sch_I_SB[[#This Row],[Proposed: Admin FTE]]-Sch_I_SB[[#This Row],[Prior Approved: Admin FTE]],0)</f>
        <v>0</v>
      </c>
      <c r="AC183" s="747">
        <f>IFERROR(Sch_I_SB[[#This Row],[Proposed: Total S&amp;B $]]-Sch_I_SB[[#This Row],[Prior Approved: Total S&amp;B $]],0)</f>
        <v>0</v>
      </c>
      <c r="AE183" s="749">
        <f>+Sch_I_SB[[#This Row],[Proposed: Direct FTE]]*(Sch_I_SB[[#This Row],[Proposed: Number of months]]/12)</f>
        <v>0</v>
      </c>
      <c r="AF183" s="750">
        <f>+Sch_I_SB[[#This Row],[Proposed: Admin FTE]]*(Sch_I_SB[[#This Row],[Proposed: Number of months]]/12)</f>
        <v>0</v>
      </c>
      <c r="AG183" s="749">
        <f>+Sch_I_SB[[#This Row],[Prior Approved: Direct FTE]]*(Sch_I_SB[[#This Row],[Prior Approved: Number of months]]/12)</f>
        <v>0</v>
      </c>
      <c r="AH183" s="751">
        <f>+Sch_I_SB[[#This Row],[Prior Approved: Admin FTE]]*(Sch_I_SB[[#This Row],[Prior Approved: Number of months]]/12)</f>
        <v>0</v>
      </c>
      <c r="AI183" s="752">
        <f t="shared" si="3"/>
        <v>0</v>
      </c>
      <c r="AJ183" s="751">
        <f t="shared" si="3"/>
        <v>0</v>
      </c>
    </row>
    <row r="184" spans="1:36">
      <c r="A184" s="723">
        <v>181</v>
      </c>
      <c r="B184" s="723">
        <f>+'Budget Summ Amt'!$L$6</f>
        <v>0</v>
      </c>
      <c r="C184" s="779">
        <f>+'Budget Summ Amt'!$D$6</f>
        <v>0</v>
      </c>
      <c r="D184" s="741"/>
      <c r="E184" s="725"/>
      <c r="F184" s="725"/>
      <c r="G184" s="726"/>
      <c r="H184" s="727"/>
      <c r="I184" s="728"/>
      <c r="J184" s="813"/>
      <c r="K184" s="742"/>
      <c r="L184" s="743"/>
      <c r="M184" s="743"/>
      <c r="N184" s="743"/>
      <c r="O184" s="744">
        <f>IFERROR((Sch_I_SB[[#This Row],[Proposed: Direct FTE]]+Sch_I_SB[[#This Row],[Proposed: Admin FTE]])*Sch_I_SB[[#This Row],[Proposed: Annual FTE salary $]]*(Sch_I_SB[[#This Row],[Proposed: Number of months]]/12),0)</f>
        <v>0</v>
      </c>
      <c r="P184" s="745"/>
      <c r="Q184" s="746">
        <f>Sch_I_SB[[#This Row],[Proposed: Benefits Rate %]]*Sch_I_SB[[#This Row],[Proposed: Total salary expense $]]</f>
        <v>0</v>
      </c>
      <c r="R184" s="747">
        <f>Sch_I_SB[[#This Row],[Proposed: Total salary expense $]]+Sch_I_SB[[#This Row],[Proposed: Benefits $]]</f>
        <v>0</v>
      </c>
      <c r="S184" s="742"/>
      <c r="T184" s="743"/>
      <c r="U184" s="743"/>
      <c r="V184" s="743"/>
      <c r="W184" s="744">
        <f>IFERROR((Sch_I_SB[[#This Row],[Prior Approved: Direct FTE]]+Sch_I_SB[[#This Row],[Prior Approved: Admin FTE]])*Sch_I_SB[[#This Row],[Prior Approved: Annual FTE salary $]]*(Sch_I_SB[[#This Row],[Prior Approved: Number of months]]/12),0)</f>
        <v>0</v>
      </c>
      <c r="X184" s="745"/>
      <c r="Y184" s="753">
        <f>Sch_I_SB[[#This Row],[Prior Approved: Total salary expense $]]*Sch_I_SB[[#This Row],[Prior Approved: Benefits Rate %]]</f>
        <v>0</v>
      </c>
      <c r="Z184" s="747">
        <f>+Sch_I_SB[[#This Row],[Prior Approved: Total salary expense $]]+Sch_I_SB[[#This Row],[Prior Approved: Benefits $]]</f>
        <v>0</v>
      </c>
      <c r="AA184" s="748">
        <f>IFERROR(Sch_I_SB[[#This Row],[Proposed: Direct FTE]]-Sch_I_SB[[#This Row],[Prior Approved: Direct FTE]],0)</f>
        <v>0</v>
      </c>
      <c r="AB184" s="744">
        <f>IFERROR(Sch_I_SB[[#This Row],[Proposed: Admin FTE]]-Sch_I_SB[[#This Row],[Prior Approved: Admin FTE]],0)</f>
        <v>0</v>
      </c>
      <c r="AC184" s="747">
        <f>IFERROR(Sch_I_SB[[#This Row],[Proposed: Total S&amp;B $]]-Sch_I_SB[[#This Row],[Prior Approved: Total S&amp;B $]],0)</f>
        <v>0</v>
      </c>
      <c r="AE184" s="749">
        <f>+Sch_I_SB[[#This Row],[Proposed: Direct FTE]]*(Sch_I_SB[[#This Row],[Proposed: Number of months]]/12)</f>
        <v>0</v>
      </c>
      <c r="AF184" s="750">
        <f>+Sch_I_SB[[#This Row],[Proposed: Admin FTE]]*(Sch_I_SB[[#This Row],[Proposed: Number of months]]/12)</f>
        <v>0</v>
      </c>
      <c r="AG184" s="749">
        <f>+Sch_I_SB[[#This Row],[Prior Approved: Direct FTE]]*(Sch_I_SB[[#This Row],[Prior Approved: Number of months]]/12)</f>
        <v>0</v>
      </c>
      <c r="AH184" s="751">
        <f>+Sch_I_SB[[#This Row],[Prior Approved: Admin FTE]]*(Sch_I_SB[[#This Row],[Prior Approved: Number of months]]/12)</f>
        <v>0</v>
      </c>
      <c r="AI184" s="752">
        <f t="shared" si="3"/>
        <v>0</v>
      </c>
      <c r="AJ184" s="751">
        <f t="shared" si="3"/>
        <v>0</v>
      </c>
    </row>
    <row r="185" spans="1:36">
      <c r="A185" s="723">
        <v>182</v>
      </c>
      <c r="B185" s="723">
        <f>+'Budget Summ Amt'!$L$6</f>
        <v>0</v>
      </c>
      <c r="C185" s="779">
        <f>+'Budget Summ Amt'!$D$6</f>
        <v>0</v>
      </c>
      <c r="D185" s="741"/>
      <c r="E185" s="725"/>
      <c r="F185" s="725"/>
      <c r="G185" s="726"/>
      <c r="H185" s="727"/>
      <c r="I185" s="728"/>
      <c r="J185" s="813"/>
      <c r="K185" s="742"/>
      <c r="L185" s="743"/>
      <c r="M185" s="743"/>
      <c r="N185" s="743"/>
      <c r="O185" s="744">
        <f>IFERROR((Sch_I_SB[[#This Row],[Proposed: Direct FTE]]+Sch_I_SB[[#This Row],[Proposed: Admin FTE]])*Sch_I_SB[[#This Row],[Proposed: Annual FTE salary $]]*(Sch_I_SB[[#This Row],[Proposed: Number of months]]/12),0)</f>
        <v>0</v>
      </c>
      <c r="P185" s="745"/>
      <c r="Q185" s="746">
        <f>Sch_I_SB[[#This Row],[Proposed: Benefits Rate %]]*Sch_I_SB[[#This Row],[Proposed: Total salary expense $]]</f>
        <v>0</v>
      </c>
      <c r="R185" s="747">
        <f>Sch_I_SB[[#This Row],[Proposed: Total salary expense $]]+Sch_I_SB[[#This Row],[Proposed: Benefits $]]</f>
        <v>0</v>
      </c>
      <c r="S185" s="742"/>
      <c r="T185" s="743"/>
      <c r="U185" s="743"/>
      <c r="V185" s="743"/>
      <c r="W185" s="744">
        <f>IFERROR((Sch_I_SB[[#This Row],[Prior Approved: Direct FTE]]+Sch_I_SB[[#This Row],[Prior Approved: Admin FTE]])*Sch_I_SB[[#This Row],[Prior Approved: Annual FTE salary $]]*(Sch_I_SB[[#This Row],[Prior Approved: Number of months]]/12),0)</f>
        <v>0</v>
      </c>
      <c r="X185" s="745"/>
      <c r="Y185" s="753">
        <f>Sch_I_SB[[#This Row],[Prior Approved: Total salary expense $]]*Sch_I_SB[[#This Row],[Prior Approved: Benefits Rate %]]</f>
        <v>0</v>
      </c>
      <c r="Z185" s="747">
        <f>+Sch_I_SB[[#This Row],[Prior Approved: Total salary expense $]]+Sch_I_SB[[#This Row],[Prior Approved: Benefits $]]</f>
        <v>0</v>
      </c>
      <c r="AA185" s="748">
        <f>IFERROR(Sch_I_SB[[#This Row],[Proposed: Direct FTE]]-Sch_I_SB[[#This Row],[Prior Approved: Direct FTE]],0)</f>
        <v>0</v>
      </c>
      <c r="AB185" s="744">
        <f>IFERROR(Sch_I_SB[[#This Row],[Proposed: Admin FTE]]-Sch_I_SB[[#This Row],[Prior Approved: Admin FTE]],0)</f>
        <v>0</v>
      </c>
      <c r="AC185" s="747">
        <f>IFERROR(Sch_I_SB[[#This Row],[Proposed: Total S&amp;B $]]-Sch_I_SB[[#This Row],[Prior Approved: Total S&amp;B $]],0)</f>
        <v>0</v>
      </c>
      <c r="AE185" s="749">
        <f>+Sch_I_SB[[#This Row],[Proposed: Direct FTE]]*(Sch_I_SB[[#This Row],[Proposed: Number of months]]/12)</f>
        <v>0</v>
      </c>
      <c r="AF185" s="750">
        <f>+Sch_I_SB[[#This Row],[Proposed: Admin FTE]]*(Sch_I_SB[[#This Row],[Proposed: Number of months]]/12)</f>
        <v>0</v>
      </c>
      <c r="AG185" s="749">
        <f>+Sch_I_SB[[#This Row],[Prior Approved: Direct FTE]]*(Sch_I_SB[[#This Row],[Prior Approved: Number of months]]/12)</f>
        <v>0</v>
      </c>
      <c r="AH185" s="751">
        <f>+Sch_I_SB[[#This Row],[Prior Approved: Admin FTE]]*(Sch_I_SB[[#This Row],[Prior Approved: Number of months]]/12)</f>
        <v>0</v>
      </c>
      <c r="AI185" s="752">
        <f t="shared" si="3"/>
        <v>0</v>
      </c>
      <c r="AJ185" s="751">
        <f t="shared" si="3"/>
        <v>0</v>
      </c>
    </row>
    <row r="186" spans="1:36">
      <c r="A186" s="723">
        <v>183</v>
      </c>
      <c r="B186" s="723">
        <f>+'Budget Summ Amt'!$L$6</f>
        <v>0</v>
      </c>
      <c r="C186" s="779">
        <f>+'Budget Summ Amt'!$D$6</f>
        <v>0</v>
      </c>
      <c r="D186" s="741"/>
      <c r="E186" s="725"/>
      <c r="F186" s="725"/>
      <c r="G186" s="726"/>
      <c r="H186" s="727"/>
      <c r="I186" s="728"/>
      <c r="J186" s="813"/>
      <c r="K186" s="742"/>
      <c r="L186" s="743"/>
      <c r="M186" s="743"/>
      <c r="N186" s="743"/>
      <c r="O186" s="744">
        <f>IFERROR((Sch_I_SB[[#This Row],[Proposed: Direct FTE]]+Sch_I_SB[[#This Row],[Proposed: Admin FTE]])*Sch_I_SB[[#This Row],[Proposed: Annual FTE salary $]]*(Sch_I_SB[[#This Row],[Proposed: Number of months]]/12),0)</f>
        <v>0</v>
      </c>
      <c r="P186" s="745"/>
      <c r="Q186" s="746">
        <f>Sch_I_SB[[#This Row],[Proposed: Benefits Rate %]]*Sch_I_SB[[#This Row],[Proposed: Total salary expense $]]</f>
        <v>0</v>
      </c>
      <c r="R186" s="747">
        <f>Sch_I_SB[[#This Row],[Proposed: Total salary expense $]]+Sch_I_SB[[#This Row],[Proposed: Benefits $]]</f>
        <v>0</v>
      </c>
      <c r="S186" s="742"/>
      <c r="T186" s="743"/>
      <c r="U186" s="743"/>
      <c r="V186" s="743"/>
      <c r="W186" s="744">
        <f>IFERROR((Sch_I_SB[[#This Row],[Prior Approved: Direct FTE]]+Sch_I_SB[[#This Row],[Prior Approved: Admin FTE]])*Sch_I_SB[[#This Row],[Prior Approved: Annual FTE salary $]]*(Sch_I_SB[[#This Row],[Prior Approved: Number of months]]/12),0)</f>
        <v>0</v>
      </c>
      <c r="X186" s="745"/>
      <c r="Y186" s="753">
        <f>Sch_I_SB[[#This Row],[Prior Approved: Total salary expense $]]*Sch_I_SB[[#This Row],[Prior Approved: Benefits Rate %]]</f>
        <v>0</v>
      </c>
      <c r="Z186" s="747">
        <f>+Sch_I_SB[[#This Row],[Prior Approved: Total salary expense $]]+Sch_I_SB[[#This Row],[Prior Approved: Benefits $]]</f>
        <v>0</v>
      </c>
      <c r="AA186" s="748">
        <f>IFERROR(Sch_I_SB[[#This Row],[Proposed: Direct FTE]]-Sch_I_SB[[#This Row],[Prior Approved: Direct FTE]],0)</f>
        <v>0</v>
      </c>
      <c r="AB186" s="744">
        <f>IFERROR(Sch_I_SB[[#This Row],[Proposed: Admin FTE]]-Sch_I_SB[[#This Row],[Prior Approved: Admin FTE]],0)</f>
        <v>0</v>
      </c>
      <c r="AC186" s="747">
        <f>IFERROR(Sch_I_SB[[#This Row],[Proposed: Total S&amp;B $]]-Sch_I_SB[[#This Row],[Prior Approved: Total S&amp;B $]],0)</f>
        <v>0</v>
      </c>
      <c r="AE186" s="749">
        <f>+Sch_I_SB[[#This Row],[Proposed: Direct FTE]]*(Sch_I_SB[[#This Row],[Proposed: Number of months]]/12)</f>
        <v>0</v>
      </c>
      <c r="AF186" s="750">
        <f>+Sch_I_SB[[#This Row],[Proposed: Admin FTE]]*(Sch_I_SB[[#This Row],[Proposed: Number of months]]/12)</f>
        <v>0</v>
      </c>
      <c r="AG186" s="749">
        <f>+Sch_I_SB[[#This Row],[Prior Approved: Direct FTE]]*(Sch_I_SB[[#This Row],[Prior Approved: Number of months]]/12)</f>
        <v>0</v>
      </c>
      <c r="AH186" s="751">
        <f>+Sch_I_SB[[#This Row],[Prior Approved: Admin FTE]]*(Sch_I_SB[[#This Row],[Prior Approved: Number of months]]/12)</f>
        <v>0</v>
      </c>
      <c r="AI186" s="752">
        <f t="shared" si="3"/>
        <v>0</v>
      </c>
      <c r="AJ186" s="751">
        <f t="shared" si="3"/>
        <v>0</v>
      </c>
    </row>
    <row r="187" spans="1:36">
      <c r="A187" s="723">
        <v>184</v>
      </c>
      <c r="B187" s="723">
        <f>+'Budget Summ Amt'!$L$6</f>
        <v>0</v>
      </c>
      <c r="C187" s="779">
        <f>+'Budget Summ Amt'!$D$6</f>
        <v>0</v>
      </c>
      <c r="D187" s="741"/>
      <c r="E187" s="725"/>
      <c r="F187" s="725"/>
      <c r="G187" s="726"/>
      <c r="H187" s="727"/>
      <c r="I187" s="728"/>
      <c r="J187" s="813"/>
      <c r="K187" s="742"/>
      <c r="L187" s="743"/>
      <c r="M187" s="743"/>
      <c r="N187" s="743"/>
      <c r="O187" s="744">
        <f>IFERROR((Sch_I_SB[[#This Row],[Proposed: Direct FTE]]+Sch_I_SB[[#This Row],[Proposed: Admin FTE]])*Sch_I_SB[[#This Row],[Proposed: Annual FTE salary $]]*(Sch_I_SB[[#This Row],[Proposed: Number of months]]/12),0)</f>
        <v>0</v>
      </c>
      <c r="P187" s="745"/>
      <c r="Q187" s="746">
        <f>Sch_I_SB[[#This Row],[Proposed: Benefits Rate %]]*Sch_I_SB[[#This Row],[Proposed: Total salary expense $]]</f>
        <v>0</v>
      </c>
      <c r="R187" s="747">
        <f>Sch_I_SB[[#This Row],[Proposed: Total salary expense $]]+Sch_I_SB[[#This Row],[Proposed: Benefits $]]</f>
        <v>0</v>
      </c>
      <c r="S187" s="742"/>
      <c r="T187" s="743"/>
      <c r="U187" s="743"/>
      <c r="V187" s="743"/>
      <c r="W187" s="744">
        <f>IFERROR((Sch_I_SB[[#This Row],[Prior Approved: Direct FTE]]+Sch_I_SB[[#This Row],[Prior Approved: Admin FTE]])*Sch_I_SB[[#This Row],[Prior Approved: Annual FTE salary $]]*(Sch_I_SB[[#This Row],[Prior Approved: Number of months]]/12),0)</f>
        <v>0</v>
      </c>
      <c r="X187" s="745"/>
      <c r="Y187" s="753">
        <f>Sch_I_SB[[#This Row],[Prior Approved: Total salary expense $]]*Sch_I_SB[[#This Row],[Prior Approved: Benefits Rate %]]</f>
        <v>0</v>
      </c>
      <c r="Z187" s="747">
        <f>+Sch_I_SB[[#This Row],[Prior Approved: Total salary expense $]]+Sch_I_SB[[#This Row],[Prior Approved: Benefits $]]</f>
        <v>0</v>
      </c>
      <c r="AA187" s="748">
        <f>IFERROR(Sch_I_SB[[#This Row],[Proposed: Direct FTE]]-Sch_I_SB[[#This Row],[Prior Approved: Direct FTE]],0)</f>
        <v>0</v>
      </c>
      <c r="AB187" s="744">
        <f>IFERROR(Sch_I_SB[[#This Row],[Proposed: Admin FTE]]-Sch_I_SB[[#This Row],[Prior Approved: Admin FTE]],0)</f>
        <v>0</v>
      </c>
      <c r="AC187" s="747">
        <f>IFERROR(Sch_I_SB[[#This Row],[Proposed: Total S&amp;B $]]-Sch_I_SB[[#This Row],[Prior Approved: Total S&amp;B $]],0)</f>
        <v>0</v>
      </c>
      <c r="AE187" s="749">
        <f>+Sch_I_SB[[#This Row],[Proposed: Direct FTE]]*(Sch_I_SB[[#This Row],[Proposed: Number of months]]/12)</f>
        <v>0</v>
      </c>
      <c r="AF187" s="750">
        <f>+Sch_I_SB[[#This Row],[Proposed: Admin FTE]]*(Sch_I_SB[[#This Row],[Proposed: Number of months]]/12)</f>
        <v>0</v>
      </c>
      <c r="AG187" s="749">
        <f>+Sch_I_SB[[#This Row],[Prior Approved: Direct FTE]]*(Sch_I_SB[[#This Row],[Prior Approved: Number of months]]/12)</f>
        <v>0</v>
      </c>
      <c r="AH187" s="751">
        <f>+Sch_I_SB[[#This Row],[Prior Approved: Admin FTE]]*(Sch_I_SB[[#This Row],[Prior Approved: Number of months]]/12)</f>
        <v>0</v>
      </c>
      <c r="AI187" s="752">
        <f t="shared" si="3"/>
        <v>0</v>
      </c>
      <c r="AJ187" s="751">
        <f t="shared" si="3"/>
        <v>0</v>
      </c>
    </row>
    <row r="188" spans="1:36">
      <c r="A188" s="723">
        <v>185</v>
      </c>
      <c r="B188" s="723">
        <f>+'Budget Summ Amt'!$L$6</f>
        <v>0</v>
      </c>
      <c r="C188" s="779">
        <f>+'Budget Summ Amt'!$D$6</f>
        <v>0</v>
      </c>
      <c r="D188" s="741"/>
      <c r="E188" s="725"/>
      <c r="F188" s="725"/>
      <c r="G188" s="726"/>
      <c r="H188" s="727"/>
      <c r="I188" s="728"/>
      <c r="J188" s="813"/>
      <c r="K188" s="742"/>
      <c r="L188" s="743"/>
      <c r="M188" s="743"/>
      <c r="N188" s="743"/>
      <c r="O188" s="744">
        <f>IFERROR((Sch_I_SB[[#This Row],[Proposed: Direct FTE]]+Sch_I_SB[[#This Row],[Proposed: Admin FTE]])*Sch_I_SB[[#This Row],[Proposed: Annual FTE salary $]]*(Sch_I_SB[[#This Row],[Proposed: Number of months]]/12),0)</f>
        <v>0</v>
      </c>
      <c r="P188" s="745"/>
      <c r="Q188" s="746">
        <f>Sch_I_SB[[#This Row],[Proposed: Benefits Rate %]]*Sch_I_SB[[#This Row],[Proposed: Total salary expense $]]</f>
        <v>0</v>
      </c>
      <c r="R188" s="747">
        <f>Sch_I_SB[[#This Row],[Proposed: Total salary expense $]]+Sch_I_SB[[#This Row],[Proposed: Benefits $]]</f>
        <v>0</v>
      </c>
      <c r="S188" s="742"/>
      <c r="T188" s="743"/>
      <c r="U188" s="743"/>
      <c r="V188" s="743"/>
      <c r="W188" s="744">
        <f>IFERROR((Sch_I_SB[[#This Row],[Prior Approved: Direct FTE]]+Sch_I_SB[[#This Row],[Prior Approved: Admin FTE]])*Sch_I_SB[[#This Row],[Prior Approved: Annual FTE salary $]]*(Sch_I_SB[[#This Row],[Prior Approved: Number of months]]/12),0)</f>
        <v>0</v>
      </c>
      <c r="X188" s="745"/>
      <c r="Y188" s="753">
        <f>Sch_I_SB[[#This Row],[Prior Approved: Total salary expense $]]*Sch_I_SB[[#This Row],[Prior Approved: Benefits Rate %]]</f>
        <v>0</v>
      </c>
      <c r="Z188" s="747">
        <f>+Sch_I_SB[[#This Row],[Prior Approved: Total salary expense $]]+Sch_I_SB[[#This Row],[Prior Approved: Benefits $]]</f>
        <v>0</v>
      </c>
      <c r="AA188" s="748">
        <f>IFERROR(Sch_I_SB[[#This Row],[Proposed: Direct FTE]]-Sch_I_SB[[#This Row],[Prior Approved: Direct FTE]],0)</f>
        <v>0</v>
      </c>
      <c r="AB188" s="744">
        <f>IFERROR(Sch_I_SB[[#This Row],[Proposed: Admin FTE]]-Sch_I_SB[[#This Row],[Prior Approved: Admin FTE]],0)</f>
        <v>0</v>
      </c>
      <c r="AC188" s="747">
        <f>IFERROR(Sch_I_SB[[#This Row],[Proposed: Total S&amp;B $]]-Sch_I_SB[[#This Row],[Prior Approved: Total S&amp;B $]],0)</f>
        <v>0</v>
      </c>
      <c r="AE188" s="749">
        <f>+Sch_I_SB[[#This Row],[Proposed: Direct FTE]]*(Sch_I_SB[[#This Row],[Proposed: Number of months]]/12)</f>
        <v>0</v>
      </c>
      <c r="AF188" s="750">
        <f>+Sch_I_SB[[#This Row],[Proposed: Admin FTE]]*(Sch_I_SB[[#This Row],[Proposed: Number of months]]/12)</f>
        <v>0</v>
      </c>
      <c r="AG188" s="749">
        <f>+Sch_I_SB[[#This Row],[Prior Approved: Direct FTE]]*(Sch_I_SB[[#This Row],[Prior Approved: Number of months]]/12)</f>
        <v>0</v>
      </c>
      <c r="AH188" s="751">
        <f>+Sch_I_SB[[#This Row],[Prior Approved: Admin FTE]]*(Sch_I_SB[[#This Row],[Prior Approved: Number of months]]/12)</f>
        <v>0</v>
      </c>
      <c r="AI188" s="752">
        <f t="shared" si="3"/>
        <v>0</v>
      </c>
      <c r="AJ188" s="751">
        <f t="shared" si="3"/>
        <v>0</v>
      </c>
    </row>
    <row r="189" spans="1:36">
      <c r="A189" s="723">
        <v>186</v>
      </c>
      <c r="B189" s="723">
        <f>+'Budget Summ Amt'!$L$6</f>
        <v>0</v>
      </c>
      <c r="C189" s="779">
        <f>+'Budget Summ Amt'!$D$6</f>
        <v>0</v>
      </c>
      <c r="D189" s="741"/>
      <c r="E189" s="725"/>
      <c r="F189" s="725"/>
      <c r="G189" s="726"/>
      <c r="H189" s="727"/>
      <c r="I189" s="728"/>
      <c r="J189" s="813"/>
      <c r="K189" s="742"/>
      <c r="L189" s="743"/>
      <c r="M189" s="743"/>
      <c r="N189" s="743"/>
      <c r="O189" s="744">
        <f>IFERROR((Sch_I_SB[[#This Row],[Proposed: Direct FTE]]+Sch_I_SB[[#This Row],[Proposed: Admin FTE]])*Sch_I_SB[[#This Row],[Proposed: Annual FTE salary $]]*(Sch_I_SB[[#This Row],[Proposed: Number of months]]/12),0)</f>
        <v>0</v>
      </c>
      <c r="P189" s="745"/>
      <c r="Q189" s="746">
        <f>Sch_I_SB[[#This Row],[Proposed: Benefits Rate %]]*Sch_I_SB[[#This Row],[Proposed: Total salary expense $]]</f>
        <v>0</v>
      </c>
      <c r="R189" s="747">
        <f>Sch_I_SB[[#This Row],[Proposed: Total salary expense $]]+Sch_I_SB[[#This Row],[Proposed: Benefits $]]</f>
        <v>0</v>
      </c>
      <c r="S189" s="742"/>
      <c r="T189" s="743"/>
      <c r="U189" s="743"/>
      <c r="V189" s="743"/>
      <c r="W189" s="744">
        <f>IFERROR((Sch_I_SB[[#This Row],[Prior Approved: Direct FTE]]+Sch_I_SB[[#This Row],[Prior Approved: Admin FTE]])*Sch_I_SB[[#This Row],[Prior Approved: Annual FTE salary $]]*(Sch_I_SB[[#This Row],[Prior Approved: Number of months]]/12),0)</f>
        <v>0</v>
      </c>
      <c r="X189" s="745"/>
      <c r="Y189" s="753">
        <f>Sch_I_SB[[#This Row],[Prior Approved: Total salary expense $]]*Sch_I_SB[[#This Row],[Prior Approved: Benefits Rate %]]</f>
        <v>0</v>
      </c>
      <c r="Z189" s="747">
        <f>+Sch_I_SB[[#This Row],[Prior Approved: Total salary expense $]]+Sch_I_SB[[#This Row],[Prior Approved: Benefits $]]</f>
        <v>0</v>
      </c>
      <c r="AA189" s="748">
        <f>IFERROR(Sch_I_SB[[#This Row],[Proposed: Direct FTE]]-Sch_I_SB[[#This Row],[Prior Approved: Direct FTE]],0)</f>
        <v>0</v>
      </c>
      <c r="AB189" s="744">
        <f>IFERROR(Sch_I_SB[[#This Row],[Proposed: Admin FTE]]-Sch_I_SB[[#This Row],[Prior Approved: Admin FTE]],0)</f>
        <v>0</v>
      </c>
      <c r="AC189" s="747">
        <f>IFERROR(Sch_I_SB[[#This Row],[Proposed: Total S&amp;B $]]-Sch_I_SB[[#This Row],[Prior Approved: Total S&amp;B $]],0)</f>
        <v>0</v>
      </c>
      <c r="AE189" s="749">
        <f>+Sch_I_SB[[#This Row],[Proposed: Direct FTE]]*(Sch_I_SB[[#This Row],[Proposed: Number of months]]/12)</f>
        <v>0</v>
      </c>
      <c r="AF189" s="750">
        <f>+Sch_I_SB[[#This Row],[Proposed: Admin FTE]]*(Sch_I_SB[[#This Row],[Proposed: Number of months]]/12)</f>
        <v>0</v>
      </c>
      <c r="AG189" s="749">
        <f>+Sch_I_SB[[#This Row],[Prior Approved: Direct FTE]]*(Sch_I_SB[[#This Row],[Prior Approved: Number of months]]/12)</f>
        <v>0</v>
      </c>
      <c r="AH189" s="751">
        <f>+Sch_I_SB[[#This Row],[Prior Approved: Admin FTE]]*(Sch_I_SB[[#This Row],[Prior Approved: Number of months]]/12)</f>
        <v>0</v>
      </c>
      <c r="AI189" s="752">
        <f t="shared" si="3"/>
        <v>0</v>
      </c>
      <c r="AJ189" s="751">
        <f t="shared" si="3"/>
        <v>0</v>
      </c>
    </row>
    <row r="190" spans="1:36">
      <c r="A190" s="723">
        <v>187</v>
      </c>
      <c r="B190" s="723">
        <f>+'Budget Summ Amt'!$L$6</f>
        <v>0</v>
      </c>
      <c r="C190" s="779">
        <f>+'Budget Summ Amt'!$D$6</f>
        <v>0</v>
      </c>
      <c r="D190" s="741"/>
      <c r="E190" s="725"/>
      <c r="F190" s="725"/>
      <c r="G190" s="726"/>
      <c r="H190" s="727"/>
      <c r="I190" s="728"/>
      <c r="J190" s="813"/>
      <c r="K190" s="742"/>
      <c r="L190" s="743"/>
      <c r="M190" s="743"/>
      <c r="N190" s="743"/>
      <c r="O190" s="744">
        <f>IFERROR((Sch_I_SB[[#This Row],[Proposed: Direct FTE]]+Sch_I_SB[[#This Row],[Proposed: Admin FTE]])*Sch_I_SB[[#This Row],[Proposed: Annual FTE salary $]]*(Sch_I_SB[[#This Row],[Proposed: Number of months]]/12),0)</f>
        <v>0</v>
      </c>
      <c r="P190" s="745"/>
      <c r="Q190" s="746">
        <f>Sch_I_SB[[#This Row],[Proposed: Benefits Rate %]]*Sch_I_SB[[#This Row],[Proposed: Total salary expense $]]</f>
        <v>0</v>
      </c>
      <c r="R190" s="747">
        <f>Sch_I_SB[[#This Row],[Proposed: Total salary expense $]]+Sch_I_SB[[#This Row],[Proposed: Benefits $]]</f>
        <v>0</v>
      </c>
      <c r="S190" s="742"/>
      <c r="T190" s="743"/>
      <c r="U190" s="743"/>
      <c r="V190" s="743"/>
      <c r="W190" s="744">
        <f>IFERROR((Sch_I_SB[[#This Row],[Prior Approved: Direct FTE]]+Sch_I_SB[[#This Row],[Prior Approved: Admin FTE]])*Sch_I_SB[[#This Row],[Prior Approved: Annual FTE salary $]]*(Sch_I_SB[[#This Row],[Prior Approved: Number of months]]/12),0)</f>
        <v>0</v>
      </c>
      <c r="X190" s="745"/>
      <c r="Y190" s="753">
        <f>Sch_I_SB[[#This Row],[Prior Approved: Total salary expense $]]*Sch_I_SB[[#This Row],[Prior Approved: Benefits Rate %]]</f>
        <v>0</v>
      </c>
      <c r="Z190" s="747">
        <f>+Sch_I_SB[[#This Row],[Prior Approved: Total salary expense $]]+Sch_I_SB[[#This Row],[Prior Approved: Benefits $]]</f>
        <v>0</v>
      </c>
      <c r="AA190" s="748">
        <f>IFERROR(Sch_I_SB[[#This Row],[Proposed: Direct FTE]]-Sch_I_SB[[#This Row],[Prior Approved: Direct FTE]],0)</f>
        <v>0</v>
      </c>
      <c r="AB190" s="744">
        <f>IFERROR(Sch_I_SB[[#This Row],[Proposed: Admin FTE]]-Sch_I_SB[[#This Row],[Prior Approved: Admin FTE]],0)</f>
        <v>0</v>
      </c>
      <c r="AC190" s="747">
        <f>IFERROR(Sch_I_SB[[#This Row],[Proposed: Total S&amp;B $]]-Sch_I_SB[[#This Row],[Prior Approved: Total S&amp;B $]],0)</f>
        <v>0</v>
      </c>
      <c r="AE190" s="749">
        <f>+Sch_I_SB[[#This Row],[Proposed: Direct FTE]]*(Sch_I_SB[[#This Row],[Proposed: Number of months]]/12)</f>
        <v>0</v>
      </c>
      <c r="AF190" s="750">
        <f>+Sch_I_SB[[#This Row],[Proposed: Admin FTE]]*(Sch_I_SB[[#This Row],[Proposed: Number of months]]/12)</f>
        <v>0</v>
      </c>
      <c r="AG190" s="749">
        <f>+Sch_I_SB[[#This Row],[Prior Approved: Direct FTE]]*(Sch_I_SB[[#This Row],[Prior Approved: Number of months]]/12)</f>
        <v>0</v>
      </c>
      <c r="AH190" s="751">
        <f>+Sch_I_SB[[#This Row],[Prior Approved: Admin FTE]]*(Sch_I_SB[[#This Row],[Prior Approved: Number of months]]/12)</f>
        <v>0</v>
      </c>
      <c r="AI190" s="752">
        <f t="shared" si="3"/>
        <v>0</v>
      </c>
      <c r="AJ190" s="751">
        <f t="shared" si="3"/>
        <v>0</v>
      </c>
    </row>
    <row r="191" spans="1:36">
      <c r="A191" s="723">
        <v>188</v>
      </c>
      <c r="B191" s="723">
        <f>+'Budget Summ Amt'!$L$6</f>
        <v>0</v>
      </c>
      <c r="C191" s="779">
        <f>+'Budget Summ Amt'!$D$6</f>
        <v>0</v>
      </c>
      <c r="D191" s="741"/>
      <c r="E191" s="725"/>
      <c r="F191" s="725"/>
      <c r="G191" s="726"/>
      <c r="H191" s="727"/>
      <c r="I191" s="728"/>
      <c r="J191" s="813"/>
      <c r="K191" s="742"/>
      <c r="L191" s="743"/>
      <c r="M191" s="743"/>
      <c r="N191" s="743"/>
      <c r="O191" s="744">
        <f>IFERROR((Sch_I_SB[[#This Row],[Proposed: Direct FTE]]+Sch_I_SB[[#This Row],[Proposed: Admin FTE]])*Sch_I_SB[[#This Row],[Proposed: Annual FTE salary $]]*(Sch_I_SB[[#This Row],[Proposed: Number of months]]/12),0)</f>
        <v>0</v>
      </c>
      <c r="P191" s="745"/>
      <c r="Q191" s="746">
        <f>Sch_I_SB[[#This Row],[Proposed: Benefits Rate %]]*Sch_I_SB[[#This Row],[Proposed: Total salary expense $]]</f>
        <v>0</v>
      </c>
      <c r="R191" s="747">
        <f>Sch_I_SB[[#This Row],[Proposed: Total salary expense $]]+Sch_I_SB[[#This Row],[Proposed: Benefits $]]</f>
        <v>0</v>
      </c>
      <c r="S191" s="742"/>
      <c r="T191" s="743"/>
      <c r="U191" s="743"/>
      <c r="V191" s="743"/>
      <c r="W191" s="744">
        <f>IFERROR((Sch_I_SB[[#This Row],[Prior Approved: Direct FTE]]+Sch_I_SB[[#This Row],[Prior Approved: Admin FTE]])*Sch_I_SB[[#This Row],[Prior Approved: Annual FTE salary $]]*(Sch_I_SB[[#This Row],[Prior Approved: Number of months]]/12),0)</f>
        <v>0</v>
      </c>
      <c r="X191" s="745"/>
      <c r="Y191" s="753">
        <f>Sch_I_SB[[#This Row],[Prior Approved: Total salary expense $]]*Sch_I_SB[[#This Row],[Prior Approved: Benefits Rate %]]</f>
        <v>0</v>
      </c>
      <c r="Z191" s="747">
        <f>+Sch_I_SB[[#This Row],[Prior Approved: Total salary expense $]]+Sch_I_SB[[#This Row],[Prior Approved: Benefits $]]</f>
        <v>0</v>
      </c>
      <c r="AA191" s="748">
        <f>IFERROR(Sch_I_SB[[#This Row],[Proposed: Direct FTE]]-Sch_I_SB[[#This Row],[Prior Approved: Direct FTE]],0)</f>
        <v>0</v>
      </c>
      <c r="AB191" s="744">
        <f>IFERROR(Sch_I_SB[[#This Row],[Proposed: Admin FTE]]-Sch_I_SB[[#This Row],[Prior Approved: Admin FTE]],0)</f>
        <v>0</v>
      </c>
      <c r="AC191" s="747">
        <f>IFERROR(Sch_I_SB[[#This Row],[Proposed: Total S&amp;B $]]-Sch_I_SB[[#This Row],[Prior Approved: Total S&amp;B $]],0)</f>
        <v>0</v>
      </c>
      <c r="AE191" s="749">
        <f>+Sch_I_SB[[#This Row],[Proposed: Direct FTE]]*(Sch_I_SB[[#This Row],[Proposed: Number of months]]/12)</f>
        <v>0</v>
      </c>
      <c r="AF191" s="750">
        <f>+Sch_I_SB[[#This Row],[Proposed: Admin FTE]]*(Sch_I_SB[[#This Row],[Proposed: Number of months]]/12)</f>
        <v>0</v>
      </c>
      <c r="AG191" s="749">
        <f>+Sch_I_SB[[#This Row],[Prior Approved: Direct FTE]]*(Sch_I_SB[[#This Row],[Prior Approved: Number of months]]/12)</f>
        <v>0</v>
      </c>
      <c r="AH191" s="751">
        <f>+Sch_I_SB[[#This Row],[Prior Approved: Admin FTE]]*(Sch_I_SB[[#This Row],[Prior Approved: Number of months]]/12)</f>
        <v>0</v>
      </c>
      <c r="AI191" s="752">
        <f t="shared" si="3"/>
        <v>0</v>
      </c>
      <c r="AJ191" s="751">
        <f t="shared" si="3"/>
        <v>0</v>
      </c>
    </row>
    <row r="192" spans="1:36">
      <c r="A192" s="723">
        <v>189</v>
      </c>
      <c r="B192" s="723">
        <f>+'Budget Summ Amt'!$L$6</f>
        <v>0</v>
      </c>
      <c r="C192" s="779">
        <f>+'Budget Summ Amt'!$D$6</f>
        <v>0</v>
      </c>
      <c r="D192" s="741"/>
      <c r="E192" s="725"/>
      <c r="F192" s="725"/>
      <c r="G192" s="726"/>
      <c r="H192" s="727"/>
      <c r="I192" s="728"/>
      <c r="J192" s="813"/>
      <c r="K192" s="742"/>
      <c r="L192" s="743"/>
      <c r="M192" s="743"/>
      <c r="N192" s="743"/>
      <c r="O192" s="744">
        <f>IFERROR((Sch_I_SB[[#This Row],[Proposed: Direct FTE]]+Sch_I_SB[[#This Row],[Proposed: Admin FTE]])*Sch_I_SB[[#This Row],[Proposed: Annual FTE salary $]]*(Sch_I_SB[[#This Row],[Proposed: Number of months]]/12),0)</f>
        <v>0</v>
      </c>
      <c r="P192" s="745"/>
      <c r="Q192" s="746">
        <f>Sch_I_SB[[#This Row],[Proposed: Benefits Rate %]]*Sch_I_SB[[#This Row],[Proposed: Total salary expense $]]</f>
        <v>0</v>
      </c>
      <c r="R192" s="747">
        <f>Sch_I_SB[[#This Row],[Proposed: Total salary expense $]]+Sch_I_SB[[#This Row],[Proposed: Benefits $]]</f>
        <v>0</v>
      </c>
      <c r="S192" s="742"/>
      <c r="T192" s="743"/>
      <c r="U192" s="743"/>
      <c r="V192" s="743"/>
      <c r="W192" s="744">
        <f>IFERROR((Sch_I_SB[[#This Row],[Prior Approved: Direct FTE]]+Sch_I_SB[[#This Row],[Prior Approved: Admin FTE]])*Sch_I_SB[[#This Row],[Prior Approved: Annual FTE salary $]]*(Sch_I_SB[[#This Row],[Prior Approved: Number of months]]/12),0)</f>
        <v>0</v>
      </c>
      <c r="X192" s="745"/>
      <c r="Y192" s="753">
        <f>Sch_I_SB[[#This Row],[Prior Approved: Total salary expense $]]*Sch_I_SB[[#This Row],[Prior Approved: Benefits Rate %]]</f>
        <v>0</v>
      </c>
      <c r="Z192" s="747">
        <f>+Sch_I_SB[[#This Row],[Prior Approved: Total salary expense $]]+Sch_I_SB[[#This Row],[Prior Approved: Benefits $]]</f>
        <v>0</v>
      </c>
      <c r="AA192" s="748">
        <f>IFERROR(Sch_I_SB[[#This Row],[Proposed: Direct FTE]]-Sch_I_SB[[#This Row],[Prior Approved: Direct FTE]],0)</f>
        <v>0</v>
      </c>
      <c r="AB192" s="744">
        <f>IFERROR(Sch_I_SB[[#This Row],[Proposed: Admin FTE]]-Sch_I_SB[[#This Row],[Prior Approved: Admin FTE]],0)</f>
        <v>0</v>
      </c>
      <c r="AC192" s="747">
        <f>IFERROR(Sch_I_SB[[#This Row],[Proposed: Total S&amp;B $]]-Sch_I_SB[[#This Row],[Prior Approved: Total S&amp;B $]],0)</f>
        <v>0</v>
      </c>
      <c r="AE192" s="749">
        <f>+Sch_I_SB[[#This Row],[Proposed: Direct FTE]]*(Sch_I_SB[[#This Row],[Proposed: Number of months]]/12)</f>
        <v>0</v>
      </c>
      <c r="AF192" s="750">
        <f>+Sch_I_SB[[#This Row],[Proposed: Admin FTE]]*(Sch_I_SB[[#This Row],[Proposed: Number of months]]/12)</f>
        <v>0</v>
      </c>
      <c r="AG192" s="749">
        <f>+Sch_I_SB[[#This Row],[Prior Approved: Direct FTE]]*(Sch_I_SB[[#This Row],[Prior Approved: Number of months]]/12)</f>
        <v>0</v>
      </c>
      <c r="AH192" s="751">
        <f>+Sch_I_SB[[#This Row],[Prior Approved: Admin FTE]]*(Sch_I_SB[[#This Row],[Prior Approved: Number of months]]/12)</f>
        <v>0</v>
      </c>
      <c r="AI192" s="752">
        <f t="shared" si="3"/>
        <v>0</v>
      </c>
      <c r="AJ192" s="751">
        <f t="shared" si="3"/>
        <v>0</v>
      </c>
    </row>
    <row r="193" spans="1:36">
      <c r="A193" s="723">
        <v>190</v>
      </c>
      <c r="B193" s="723">
        <f>+'Budget Summ Amt'!$L$6</f>
        <v>0</v>
      </c>
      <c r="C193" s="779">
        <f>+'Budget Summ Amt'!$D$6</f>
        <v>0</v>
      </c>
      <c r="D193" s="741"/>
      <c r="E193" s="725"/>
      <c r="F193" s="725"/>
      <c r="G193" s="726"/>
      <c r="H193" s="727"/>
      <c r="I193" s="728"/>
      <c r="J193" s="813"/>
      <c r="K193" s="742"/>
      <c r="L193" s="743"/>
      <c r="M193" s="743"/>
      <c r="N193" s="743"/>
      <c r="O193" s="744">
        <f>IFERROR((Sch_I_SB[[#This Row],[Proposed: Direct FTE]]+Sch_I_SB[[#This Row],[Proposed: Admin FTE]])*Sch_I_SB[[#This Row],[Proposed: Annual FTE salary $]]*(Sch_I_SB[[#This Row],[Proposed: Number of months]]/12),0)</f>
        <v>0</v>
      </c>
      <c r="P193" s="745"/>
      <c r="Q193" s="746">
        <f>Sch_I_SB[[#This Row],[Proposed: Benefits Rate %]]*Sch_I_SB[[#This Row],[Proposed: Total salary expense $]]</f>
        <v>0</v>
      </c>
      <c r="R193" s="747">
        <f>Sch_I_SB[[#This Row],[Proposed: Total salary expense $]]+Sch_I_SB[[#This Row],[Proposed: Benefits $]]</f>
        <v>0</v>
      </c>
      <c r="S193" s="742"/>
      <c r="T193" s="743"/>
      <c r="U193" s="743"/>
      <c r="V193" s="743"/>
      <c r="W193" s="744">
        <f>IFERROR((Sch_I_SB[[#This Row],[Prior Approved: Direct FTE]]+Sch_I_SB[[#This Row],[Prior Approved: Admin FTE]])*Sch_I_SB[[#This Row],[Prior Approved: Annual FTE salary $]]*(Sch_I_SB[[#This Row],[Prior Approved: Number of months]]/12),0)</f>
        <v>0</v>
      </c>
      <c r="X193" s="745"/>
      <c r="Y193" s="753">
        <f>Sch_I_SB[[#This Row],[Prior Approved: Total salary expense $]]*Sch_I_SB[[#This Row],[Prior Approved: Benefits Rate %]]</f>
        <v>0</v>
      </c>
      <c r="Z193" s="747">
        <f>+Sch_I_SB[[#This Row],[Prior Approved: Total salary expense $]]+Sch_I_SB[[#This Row],[Prior Approved: Benefits $]]</f>
        <v>0</v>
      </c>
      <c r="AA193" s="748">
        <f>IFERROR(Sch_I_SB[[#This Row],[Proposed: Direct FTE]]-Sch_I_SB[[#This Row],[Prior Approved: Direct FTE]],0)</f>
        <v>0</v>
      </c>
      <c r="AB193" s="744">
        <f>IFERROR(Sch_I_SB[[#This Row],[Proposed: Admin FTE]]-Sch_I_SB[[#This Row],[Prior Approved: Admin FTE]],0)</f>
        <v>0</v>
      </c>
      <c r="AC193" s="747">
        <f>IFERROR(Sch_I_SB[[#This Row],[Proposed: Total S&amp;B $]]-Sch_I_SB[[#This Row],[Prior Approved: Total S&amp;B $]],0)</f>
        <v>0</v>
      </c>
      <c r="AE193" s="749">
        <f>+Sch_I_SB[[#This Row],[Proposed: Direct FTE]]*(Sch_I_SB[[#This Row],[Proposed: Number of months]]/12)</f>
        <v>0</v>
      </c>
      <c r="AF193" s="750">
        <f>+Sch_I_SB[[#This Row],[Proposed: Admin FTE]]*(Sch_I_SB[[#This Row],[Proposed: Number of months]]/12)</f>
        <v>0</v>
      </c>
      <c r="AG193" s="749">
        <f>+Sch_I_SB[[#This Row],[Prior Approved: Direct FTE]]*(Sch_I_SB[[#This Row],[Prior Approved: Number of months]]/12)</f>
        <v>0</v>
      </c>
      <c r="AH193" s="751">
        <f>+Sch_I_SB[[#This Row],[Prior Approved: Admin FTE]]*(Sch_I_SB[[#This Row],[Prior Approved: Number of months]]/12)</f>
        <v>0</v>
      </c>
      <c r="AI193" s="752">
        <f t="shared" si="3"/>
        <v>0</v>
      </c>
      <c r="AJ193" s="751">
        <f t="shared" si="3"/>
        <v>0</v>
      </c>
    </row>
    <row r="194" spans="1:36">
      <c r="A194" s="723">
        <v>191</v>
      </c>
      <c r="B194" s="723">
        <f>+'Budget Summ Amt'!$L$6</f>
        <v>0</v>
      </c>
      <c r="C194" s="779">
        <f>+'Budget Summ Amt'!$D$6</f>
        <v>0</v>
      </c>
      <c r="D194" s="741"/>
      <c r="E194" s="725"/>
      <c r="F194" s="725"/>
      <c r="G194" s="726"/>
      <c r="H194" s="727"/>
      <c r="I194" s="728"/>
      <c r="J194" s="813"/>
      <c r="K194" s="742"/>
      <c r="L194" s="743"/>
      <c r="M194" s="743"/>
      <c r="N194" s="743"/>
      <c r="O194" s="744">
        <f>IFERROR((Sch_I_SB[[#This Row],[Proposed: Direct FTE]]+Sch_I_SB[[#This Row],[Proposed: Admin FTE]])*Sch_I_SB[[#This Row],[Proposed: Annual FTE salary $]]*(Sch_I_SB[[#This Row],[Proposed: Number of months]]/12),0)</f>
        <v>0</v>
      </c>
      <c r="P194" s="745"/>
      <c r="Q194" s="746">
        <f>Sch_I_SB[[#This Row],[Proposed: Benefits Rate %]]*Sch_I_SB[[#This Row],[Proposed: Total salary expense $]]</f>
        <v>0</v>
      </c>
      <c r="R194" s="747">
        <f>Sch_I_SB[[#This Row],[Proposed: Total salary expense $]]+Sch_I_SB[[#This Row],[Proposed: Benefits $]]</f>
        <v>0</v>
      </c>
      <c r="S194" s="742"/>
      <c r="T194" s="743"/>
      <c r="U194" s="743"/>
      <c r="V194" s="743"/>
      <c r="W194" s="744">
        <f>IFERROR((Sch_I_SB[[#This Row],[Prior Approved: Direct FTE]]+Sch_I_SB[[#This Row],[Prior Approved: Admin FTE]])*Sch_I_SB[[#This Row],[Prior Approved: Annual FTE salary $]]*(Sch_I_SB[[#This Row],[Prior Approved: Number of months]]/12),0)</f>
        <v>0</v>
      </c>
      <c r="X194" s="745"/>
      <c r="Y194" s="753">
        <f>Sch_I_SB[[#This Row],[Prior Approved: Total salary expense $]]*Sch_I_SB[[#This Row],[Prior Approved: Benefits Rate %]]</f>
        <v>0</v>
      </c>
      <c r="Z194" s="747">
        <f>+Sch_I_SB[[#This Row],[Prior Approved: Total salary expense $]]+Sch_I_SB[[#This Row],[Prior Approved: Benefits $]]</f>
        <v>0</v>
      </c>
      <c r="AA194" s="748">
        <f>IFERROR(Sch_I_SB[[#This Row],[Proposed: Direct FTE]]-Sch_I_SB[[#This Row],[Prior Approved: Direct FTE]],0)</f>
        <v>0</v>
      </c>
      <c r="AB194" s="744">
        <f>IFERROR(Sch_I_SB[[#This Row],[Proposed: Admin FTE]]-Sch_I_SB[[#This Row],[Prior Approved: Admin FTE]],0)</f>
        <v>0</v>
      </c>
      <c r="AC194" s="747">
        <f>IFERROR(Sch_I_SB[[#This Row],[Proposed: Total S&amp;B $]]-Sch_I_SB[[#This Row],[Prior Approved: Total S&amp;B $]],0)</f>
        <v>0</v>
      </c>
      <c r="AE194" s="749">
        <f>+Sch_I_SB[[#This Row],[Proposed: Direct FTE]]*(Sch_I_SB[[#This Row],[Proposed: Number of months]]/12)</f>
        <v>0</v>
      </c>
      <c r="AF194" s="750">
        <f>+Sch_I_SB[[#This Row],[Proposed: Admin FTE]]*(Sch_I_SB[[#This Row],[Proposed: Number of months]]/12)</f>
        <v>0</v>
      </c>
      <c r="AG194" s="749">
        <f>+Sch_I_SB[[#This Row],[Prior Approved: Direct FTE]]*(Sch_I_SB[[#This Row],[Prior Approved: Number of months]]/12)</f>
        <v>0</v>
      </c>
      <c r="AH194" s="751">
        <f>+Sch_I_SB[[#This Row],[Prior Approved: Admin FTE]]*(Sch_I_SB[[#This Row],[Prior Approved: Number of months]]/12)</f>
        <v>0</v>
      </c>
      <c r="AI194" s="752">
        <f t="shared" si="3"/>
        <v>0</v>
      </c>
      <c r="AJ194" s="751">
        <f t="shared" si="3"/>
        <v>0</v>
      </c>
    </row>
    <row r="195" spans="1:36">
      <c r="A195" s="723">
        <v>192</v>
      </c>
      <c r="B195" s="723">
        <f>+'Budget Summ Amt'!$L$6</f>
        <v>0</v>
      </c>
      <c r="C195" s="779">
        <f>+'Budget Summ Amt'!$D$6</f>
        <v>0</v>
      </c>
      <c r="D195" s="741"/>
      <c r="E195" s="725"/>
      <c r="F195" s="725"/>
      <c r="G195" s="726"/>
      <c r="H195" s="727"/>
      <c r="I195" s="728"/>
      <c r="J195" s="813"/>
      <c r="K195" s="742"/>
      <c r="L195" s="743"/>
      <c r="M195" s="743"/>
      <c r="N195" s="743"/>
      <c r="O195" s="744">
        <f>IFERROR((Sch_I_SB[[#This Row],[Proposed: Direct FTE]]+Sch_I_SB[[#This Row],[Proposed: Admin FTE]])*Sch_I_SB[[#This Row],[Proposed: Annual FTE salary $]]*(Sch_I_SB[[#This Row],[Proposed: Number of months]]/12),0)</f>
        <v>0</v>
      </c>
      <c r="P195" s="745"/>
      <c r="Q195" s="746">
        <f>Sch_I_SB[[#This Row],[Proposed: Benefits Rate %]]*Sch_I_SB[[#This Row],[Proposed: Total salary expense $]]</f>
        <v>0</v>
      </c>
      <c r="R195" s="747">
        <f>Sch_I_SB[[#This Row],[Proposed: Total salary expense $]]+Sch_I_SB[[#This Row],[Proposed: Benefits $]]</f>
        <v>0</v>
      </c>
      <c r="S195" s="742"/>
      <c r="T195" s="743"/>
      <c r="U195" s="743"/>
      <c r="V195" s="743"/>
      <c r="W195" s="744">
        <f>IFERROR((Sch_I_SB[[#This Row],[Prior Approved: Direct FTE]]+Sch_I_SB[[#This Row],[Prior Approved: Admin FTE]])*Sch_I_SB[[#This Row],[Prior Approved: Annual FTE salary $]]*(Sch_I_SB[[#This Row],[Prior Approved: Number of months]]/12),0)</f>
        <v>0</v>
      </c>
      <c r="X195" s="745"/>
      <c r="Y195" s="753">
        <f>Sch_I_SB[[#This Row],[Prior Approved: Total salary expense $]]*Sch_I_SB[[#This Row],[Prior Approved: Benefits Rate %]]</f>
        <v>0</v>
      </c>
      <c r="Z195" s="747">
        <f>+Sch_I_SB[[#This Row],[Prior Approved: Total salary expense $]]+Sch_I_SB[[#This Row],[Prior Approved: Benefits $]]</f>
        <v>0</v>
      </c>
      <c r="AA195" s="748">
        <f>IFERROR(Sch_I_SB[[#This Row],[Proposed: Direct FTE]]-Sch_I_SB[[#This Row],[Prior Approved: Direct FTE]],0)</f>
        <v>0</v>
      </c>
      <c r="AB195" s="744">
        <f>IFERROR(Sch_I_SB[[#This Row],[Proposed: Admin FTE]]-Sch_I_SB[[#This Row],[Prior Approved: Admin FTE]],0)</f>
        <v>0</v>
      </c>
      <c r="AC195" s="747">
        <f>IFERROR(Sch_I_SB[[#This Row],[Proposed: Total S&amp;B $]]-Sch_I_SB[[#This Row],[Prior Approved: Total S&amp;B $]],0)</f>
        <v>0</v>
      </c>
      <c r="AE195" s="749">
        <f>+Sch_I_SB[[#This Row],[Proposed: Direct FTE]]*(Sch_I_SB[[#This Row],[Proposed: Number of months]]/12)</f>
        <v>0</v>
      </c>
      <c r="AF195" s="750">
        <f>+Sch_I_SB[[#This Row],[Proposed: Admin FTE]]*(Sch_I_SB[[#This Row],[Proposed: Number of months]]/12)</f>
        <v>0</v>
      </c>
      <c r="AG195" s="749">
        <f>+Sch_I_SB[[#This Row],[Prior Approved: Direct FTE]]*(Sch_I_SB[[#This Row],[Prior Approved: Number of months]]/12)</f>
        <v>0</v>
      </c>
      <c r="AH195" s="751">
        <f>+Sch_I_SB[[#This Row],[Prior Approved: Admin FTE]]*(Sch_I_SB[[#This Row],[Prior Approved: Number of months]]/12)</f>
        <v>0</v>
      </c>
      <c r="AI195" s="752">
        <f t="shared" si="3"/>
        <v>0</v>
      </c>
      <c r="AJ195" s="751">
        <f t="shared" si="3"/>
        <v>0</v>
      </c>
    </row>
    <row r="196" spans="1:36">
      <c r="A196" s="723">
        <v>193</v>
      </c>
      <c r="B196" s="723">
        <f>+'Budget Summ Amt'!$L$6</f>
        <v>0</v>
      </c>
      <c r="C196" s="779">
        <f>+'Budget Summ Amt'!$D$6</f>
        <v>0</v>
      </c>
      <c r="D196" s="741"/>
      <c r="E196" s="725"/>
      <c r="F196" s="725"/>
      <c r="G196" s="726"/>
      <c r="H196" s="727"/>
      <c r="I196" s="728"/>
      <c r="J196" s="813"/>
      <c r="K196" s="742"/>
      <c r="L196" s="743"/>
      <c r="M196" s="743"/>
      <c r="N196" s="743"/>
      <c r="O196" s="744">
        <f>IFERROR((Sch_I_SB[[#This Row],[Proposed: Direct FTE]]+Sch_I_SB[[#This Row],[Proposed: Admin FTE]])*Sch_I_SB[[#This Row],[Proposed: Annual FTE salary $]]*(Sch_I_SB[[#This Row],[Proposed: Number of months]]/12),0)</f>
        <v>0</v>
      </c>
      <c r="P196" s="745"/>
      <c r="Q196" s="746">
        <f>Sch_I_SB[[#This Row],[Proposed: Benefits Rate %]]*Sch_I_SB[[#This Row],[Proposed: Total salary expense $]]</f>
        <v>0</v>
      </c>
      <c r="R196" s="747">
        <f>Sch_I_SB[[#This Row],[Proposed: Total salary expense $]]+Sch_I_SB[[#This Row],[Proposed: Benefits $]]</f>
        <v>0</v>
      </c>
      <c r="S196" s="742"/>
      <c r="T196" s="743"/>
      <c r="U196" s="743"/>
      <c r="V196" s="743"/>
      <c r="W196" s="744">
        <f>IFERROR((Sch_I_SB[[#This Row],[Prior Approved: Direct FTE]]+Sch_I_SB[[#This Row],[Prior Approved: Admin FTE]])*Sch_I_SB[[#This Row],[Prior Approved: Annual FTE salary $]]*(Sch_I_SB[[#This Row],[Prior Approved: Number of months]]/12),0)</f>
        <v>0</v>
      </c>
      <c r="X196" s="745"/>
      <c r="Y196" s="753">
        <f>Sch_I_SB[[#This Row],[Prior Approved: Total salary expense $]]*Sch_I_SB[[#This Row],[Prior Approved: Benefits Rate %]]</f>
        <v>0</v>
      </c>
      <c r="Z196" s="747">
        <f>+Sch_I_SB[[#This Row],[Prior Approved: Total salary expense $]]+Sch_I_SB[[#This Row],[Prior Approved: Benefits $]]</f>
        <v>0</v>
      </c>
      <c r="AA196" s="748">
        <f>IFERROR(Sch_I_SB[[#This Row],[Proposed: Direct FTE]]-Sch_I_SB[[#This Row],[Prior Approved: Direct FTE]],0)</f>
        <v>0</v>
      </c>
      <c r="AB196" s="744">
        <f>IFERROR(Sch_I_SB[[#This Row],[Proposed: Admin FTE]]-Sch_I_SB[[#This Row],[Prior Approved: Admin FTE]],0)</f>
        <v>0</v>
      </c>
      <c r="AC196" s="747">
        <f>IFERROR(Sch_I_SB[[#This Row],[Proposed: Total S&amp;B $]]-Sch_I_SB[[#This Row],[Prior Approved: Total S&amp;B $]],0)</f>
        <v>0</v>
      </c>
      <c r="AE196" s="749">
        <f>+Sch_I_SB[[#This Row],[Proposed: Direct FTE]]*(Sch_I_SB[[#This Row],[Proposed: Number of months]]/12)</f>
        <v>0</v>
      </c>
      <c r="AF196" s="750">
        <f>+Sch_I_SB[[#This Row],[Proposed: Admin FTE]]*(Sch_I_SB[[#This Row],[Proposed: Number of months]]/12)</f>
        <v>0</v>
      </c>
      <c r="AG196" s="749">
        <f>+Sch_I_SB[[#This Row],[Prior Approved: Direct FTE]]*(Sch_I_SB[[#This Row],[Prior Approved: Number of months]]/12)</f>
        <v>0</v>
      </c>
      <c r="AH196" s="751">
        <f>+Sch_I_SB[[#This Row],[Prior Approved: Admin FTE]]*(Sch_I_SB[[#This Row],[Prior Approved: Number of months]]/12)</f>
        <v>0</v>
      </c>
      <c r="AI196" s="752">
        <f t="shared" si="3"/>
        <v>0</v>
      </c>
      <c r="AJ196" s="751">
        <f t="shared" si="3"/>
        <v>0</v>
      </c>
    </row>
    <row r="197" spans="1:36">
      <c r="A197" s="723">
        <v>194</v>
      </c>
      <c r="B197" s="723">
        <f>+'Budget Summ Amt'!$L$6</f>
        <v>0</v>
      </c>
      <c r="C197" s="779">
        <f>+'Budget Summ Amt'!$D$6</f>
        <v>0</v>
      </c>
      <c r="D197" s="741"/>
      <c r="E197" s="725"/>
      <c r="F197" s="725"/>
      <c r="G197" s="726"/>
      <c r="H197" s="727"/>
      <c r="I197" s="728"/>
      <c r="J197" s="813"/>
      <c r="K197" s="742"/>
      <c r="L197" s="743"/>
      <c r="M197" s="743"/>
      <c r="N197" s="743"/>
      <c r="O197" s="744">
        <f>IFERROR((Sch_I_SB[[#This Row],[Proposed: Direct FTE]]+Sch_I_SB[[#This Row],[Proposed: Admin FTE]])*Sch_I_SB[[#This Row],[Proposed: Annual FTE salary $]]*(Sch_I_SB[[#This Row],[Proposed: Number of months]]/12),0)</f>
        <v>0</v>
      </c>
      <c r="P197" s="745"/>
      <c r="Q197" s="746">
        <f>Sch_I_SB[[#This Row],[Proposed: Benefits Rate %]]*Sch_I_SB[[#This Row],[Proposed: Total salary expense $]]</f>
        <v>0</v>
      </c>
      <c r="R197" s="747">
        <f>Sch_I_SB[[#This Row],[Proposed: Total salary expense $]]+Sch_I_SB[[#This Row],[Proposed: Benefits $]]</f>
        <v>0</v>
      </c>
      <c r="S197" s="742"/>
      <c r="T197" s="743"/>
      <c r="U197" s="743"/>
      <c r="V197" s="743"/>
      <c r="W197" s="744">
        <f>IFERROR((Sch_I_SB[[#This Row],[Prior Approved: Direct FTE]]+Sch_I_SB[[#This Row],[Prior Approved: Admin FTE]])*Sch_I_SB[[#This Row],[Prior Approved: Annual FTE salary $]]*(Sch_I_SB[[#This Row],[Prior Approved: Number of months]]/12),0)</f>
        <v>0</v>
      </c>
      <c r="X197" s="745"/>
      <c r="Y197" s="753">
        <f>Sch_I_SB[[#This Row],[Prior Approved: Total salary expense $]]*Sch_I_SB[[#This Row],[Prior Approved: Benefits Rate %]]</f>
        <v>0</v>
      </c>
      <c r="Z197" s="747">
        <f>+Sch_I_SB[[#This Row],[Prior Approved: Total salary expense $]]+Sch_I_SB[[#This Row],[Prior Approved: Benefits $]]</f>
        <v>0</v>
      </c>
      <c r="AA197" s="748">
        <f>IFERROR(Sch_I_SB[[#This Row],[Proposed: Direct FTE]]-Sch_I_SB[[#This Row],[Prior Approved: Direct FTE]],0)</f>
        <v>0</v>
      </c>
      <c r="AB197" s="744">
        <f>IFERROR(Sch_I_SB[[#This Row],[Proposed: Admin FTE]]-Sch_I_SB[[#This Row],[Prior Approved: Admin FTE]],0)</f>
        <v>0</v>
      </c>
      <c r="AC197" s="747">
        <f>IFERROR(Sch_I_SB[[#This Row],[Proposed: Total S&amp;B $]]-Sch_I_SB[[#This Row],[Prior Approved: Total S&amp;B $]],0)</f>
        <v>0</v>
      </c>
      <c r="AE197" s="749">
        <f>+Sch_I_SB[[#This Row],[Proposed: Direct FTE]]*(Sch_I_SB[[#This Row],[Proposed: Number of months]]/12)</f>
        <v>0</v>
      </c>
      <c r="AF197" s="750">
        <f>+Sch_I_SB[[#This Row],[Proposed: Admin FTE]]*(Sch_I_SB[[#This Row],[Proposed: Number of months]]/12)</f>
        <v>0</v>
      </c>
      <c r="AG197" s="749">
        <f>+Sch_I_SB[[#This Row],[Prior Approved: Direct FTE]]*(Sch_I_SB[[#This Row],[Prior Approved: Number of months]]/12)</f>
        <v>0</v>
      </c>
      <c r="AH197" s="751">
        <f>+Sch_I_SB[[#This Row],[Prior Approved: Admin FTE]]*(Sch_I_SB[[#This Row],[Prior Approved: Number of months]]/12)</f>
        <v>0</v>
      </c>
      <c r="AI197" s="752">
        <f t="shared" si="3"/>
        <v>0</v>
      </c>
      <c r="AJ197" s="751">
        <f t="shared" si="3"/>
        <v>0</v>
      </c>
    </row>
    <row r="198" spans="1:36">
      <c r="A198" s="723">
        <v>195</v>
      </c>
      <c r="B198" s="723">
        <f>+'Budget Summ Amt'!$L$6</f>
        <v>0</v>
      </c>
      <c r="C198" s="779">
        <f>+'Budget Summ Amt'!$D$6</f>
        <v>0</v>
      </c>
      <c r="D198" s="741"/>
      <c r="E198" s="725"/>
      <c r="F198" s="725"/>
      <c r="G198" s="726"/>
      <c r="H198" s="727"/>
      <c r="I198" s="728"/>
      <c r="J198" s="813"/>
      <c r="K198" s="742"/>
      <c r="L198" s="743"/>
      <c r="M198" s="743"/>
      <c r="N198" s="743"/>
      <c r="O198" s="744">
        <f>IFERROR((Sch_I_SB[[#This Row],[Proposed: Direct FTE]]+Sch_I_SB[[#This Row],[Proposed: Admin FTE]])*Sch_I_SB[[#This Row],[Proposed: Annual FTE salary $]]*(Sch_I_SB[[#This Row],[Proposed: Number of months]]/12),0)</f>
        <v>0</v>
      </c>
      <c r="P198" s="745"/>
      <c r="Q198" s="746">
        <f>Sch_I_SB[[#This Row],[Proposed: Benefits Rate %]]*Sch_I_SB[[#This Row],[Proposed: Total salary expense $]]</f>
        <v>0</v>
      </c>
      <c r="R198" s="747">
        <f>Sch_I_SB[[#This Row],[Proposed: Total salary expense $]]+Sch_I_SB[[#This Row],[Proposed: Benefits $]]</f>
        <v>0</v>
      </c>
      <c r="S198" s="742"/>
      <c r="T198" s="743"/>
      <c r="U198" s="743"/>
      <c r="V198" s="743"/>
      <c r="W198" s="744">
        <f>IFERROR((Sch_I_SB[[#This Row],[Prior Approved: Direct FTE]]+Sch_I_SB[[#This Row],[Prior Approved: Admin FTE]])*Sch_I_SB[[#This Row],[Prior Approved: Annual FTE salary $]]*(Sch_I_SB[[#This Row],[Prior Approved: Number of months]]/12),0)</f>
        <v>0</v>
      </c>
      <c r="X198" s="745"/>
      <c r="Y198" s="753">
        <f>Sch_I_SB[[#This Row],[Prior Approved: Total salary expense $]]*Sch_I_SB[[#This Row],[Prior Approved: Benefits Rate %]]</f>
        <v>0</v>
      </c>
      <c r="Z198" s="747">
        <f>+Sch_I_SB[[#This Row],[Prior Approved: Total salary expense $]]+Sch_I_SB[[#This Row],[Prior Approved: Benefits $]]</f>
        <v>0</v>
      </c>
      <c r="AA198" s="748">
        <f>IFERROR(Sch_I_SB[[#This Row],[Proposed: Direct FTE]]-Sch_I_SB[[#This Row],[Prior Approved: Direct FTE]],0)</f>
        <v>0</v>
      </c>
      <c r="AB198" s="744">
        <f>IFERROR(Sch_I_SB[[#This Row],[Proposed: Admin FTE]]-Sch_I_SB[[#This Row],[Prior Approved: Admin FTE]],0)</f>
        <v>0</v>
      </c>
      <c r="AC198" s="747">
        <f>IFERROR(Sch_I_SB[[#This Row],[Proposed: Total S&amp;B $]]-Sch_I_SB[[#This Row],[Prior Approved: Total S&amp;B $]],0)</f>
        <v>0</v>
      </c>
      <c r="AE198" s="749">
        <f>+Sch_I_SB[[#This Row],[Proposed: Direct FTE]]*(Sch_I_SB[[#This Row],[Proposed: Number of months]]/12)</f>
        <v>0</v>
      </c>
      <c r="AF198" s="750">
        <f>+Sch_I_SB[[#This Row],[Proposed: Admin FTE]]*(Sch_I_SB[[#This Row],[Proposed: Number of months]]/12)</f>
        <v>0</v>
      </c>
      <c r="AG198" s="749">
        <f>+Sch_I_SB[[#This Row],[Prior Approved: Direct FTE]]*(Sch_I_SB[[#This Row],[Prior Approved: Number of months]]/12)</f>
        <v>0</v>
      </c>
      <c r="AH198" s="751">
        <f>+Sch_I_SB[[#This Row],[Prior Approved: Admin FTE]]*(Sch_I_SB[[#This Row],[Prior Approved: Number of months]]/12)</f>
        <v>0</v>
      </c>
      <c r="AI198" s="752">
        <f t="shared" si="3"/>
        <v>0</v>
      </c>
      <c r="AJ198" s="751">
        <f t="shared" si="3"/>
        <v>0</v>
      </c>
    </row>
    <row r="199" spans="1:36">
      <c r="A199" s="723">
        <v>196</v>
      </c>
      <c r="B199" s="723">
        <f>+'Budget Summ Amt'!$L$6</f>
        <v>0</v>
      </c>
      <c r="C199" s="779">
        <f>+'Budget Summ Amt'!$D$6</f>
        <v>0</v>
      </c>
      <c r="D199" s="741"/>
      <c r="E199" s="725"/>
      <c r="F199" s="725"/>
      <c r="G199" s="726"/>
      <c r="H199" s="727"/>
      <c r="I199" s="728"/>
      <c r="J199" s="813"/>
      <c r="K199" s="742"/>
      <c r="L199" s="743"/>
      <c r="M199" s="743"/>
      <c r="N199" s="743"/>
      <c r="O199" s="744">
        <f>IFERROR((Sch_I_SB[[#This Row],[Proposed: Direct FTE]]+Sch_I_SB[[#This Row],[Proposed: Admin FTE]])*Sch_I_SB[[#This Row],[Proposed: Annual FTE salary $]]*(Sch_I_SB[[#This Row],[Proposed: Number of months]]/12),0)</f>
        <v>0</v>
      </c>
      <c r="P199" s="745"/>
      <c r="Q199" s="746">
        <f>Sch_I_SB[[#This Row],[Proposed: Benefits Rate %]]*Sch_I_SB[[#This Row],[Proposed: Total salary expense $]]</f>
        <v>0</v>
      </c>
      <c r="R199" s="747">
        <f>Sch_I_SB[[#This Row],[Proposed: Total salary expense $]]+Sch_I_SB[[#This Row],[Proposed: Benefits $]]</f>
        <v>0</v>
      </c>
      <c r="S199" s="742"/>
      <c r="T199" s="743"/>
      <c r="U199" s="743"/>
      <c r="V199" s="743"/>
      <c r="W199" s="744">
        <f>IFERROR((Sch_I_SB[[#This Row],[Prior Approved: Direct FTE]]+Sch_I_SB[[#This Row],[Prior Approved: Admin FTE]])*Sch_I_SB[[#This Row],[Prior Approved: Annual FTE salary $]]*(Sch_I_SB[[#This Row],[Prior Approved: Number of months]]/12),0)</f>
        <v>0</v>
      </c>
      <c r="X199" s="745"/>
      <c r="Y199" s="753">
        <f>Sch_I_SB[[#This Row],[Prior Approved: Total salary expense $]]*Sch_I_SB[[#This Row],[Prior Approved: Benefits Rate %]]</f>
        <v>0</v>
      </c>
      <c r="Z199" s="747">
        <f>+Sch_I_SB[[#This Row],[Prior Approved: Total salary expense $]]+Sch_I_SB[[#This Row],[Prior Approved: Benefits $]]</f>
        <v>0</v>
      </c>
      <c r="AA199" s="748">
        <f>IFERROR(Sch_I_SB[[#This Row],[Proposed: Direct FTE]]-Sch_I_SB[[#This Row],[Prior Approved: Direct FTE]],0)</f>
        <v>0</v>
      </c>
      <c r="AB199" s="744">
        <f>IFERROR(Sch_I_SB[[#This Row],[Proposed: Admin FTE]]-Sch_I_SB[[#This Row],[Prior Approved: Admin FTE]],0)</f>
        <v>0</v>
      </c>
      <c r="AC199" s="747">
        <f>IFERROR(Sch_I_SB[[#This Row],[Proposed: Total S&amp;B $]]-Sch_I_SB[[#This Row],[Prior Approved: Total S&amp;B $]],0)</f>
        <v>0</v>
      </c>
      <c r="AE199" s="749">
        <f>+Sch_I_SB[[#This Row],[Proposed: Direct FTE]]*(Sch_I_SB[[#This Row],[Proposed: Number of months]]/12)</f>
        <v>0</v>
      </c>
      <c r="AF199" s="750">
        <f>+Sch_I_SB[[#This Row],[Proposed: Admin FTE]]*(Sch_I_SB[[#This Row],[Proposed: Number of months]]/12)</f>
        <v>0</v>
      </c>
      <c r="AG199" s="749">
        <f>+Sch_I_SB[[#This Row],[Prior Approved: Direct FTE]]*(Sch_I_SB[[#This Row],[Prior Approved: Number of months]]/12)</f>
        <v>0</v>
      </c>
      <c r="AH199" s="751">
        <f>+Sch_I_SB[[#This Row],[Prior Approved: Admin FTE]]*(Sch_I_SB[[#This Row],[Prior Approved: Number of months]]/12)</f>
        <v>0</v>
      </c>
      <c r="AI199" s="752">
        <f t="shared" si="3"/>
        <v>0</v>
      </c>
      <c r="AJ199" s="751">
        <f t="shared" si="3"/>
        <v>0</v>
      </c>
    </row>
    <row r="200" spans="1:36">
      <c r="A200" s="723">
        <v>197</v>
      </c>
      <c r="B200" s="723">
        <f>+'Budget Summ Amt'!$L$6</f>
        <v>0</v>
      </c>
      <c r="C200" s="779">
        <f>+'Budget Summ Amt'!$D$6</f>
        <v>0</v>
      </c>
      <c r="D200" s="741"/>
      <c r="E200" s="725"/>
      <c r="F200" s="725"/>
      <c r="G200" s="726"/>
      <c r="H200" s="727"/>
      <c r="I200" s="728"/>
      <c r="J200" s="813"/>
      <c r="K200" s="742"/>
      <c r="L200" s="743"/>
      <c r="M200" s="743"/>
      <c r="N200" s="743"/>
      <c r="O200" s="744">
        <f>IFERROR((Sch_I_SB[[#This Row],[Proposed: Direct FTE]]+Sch_I_SB[[#This Row],[Proposed: Admin FTE]])*Sch_I_SB[[#This Row],[Proposed: Annual FTE salary $]]*(Sch_I_SB[[#This Row],[Proposed: Number of months]]/12),0)</f>
        <v>0</v>
      </c>
      <c r="P200" s="745"/>
      <c r="Q200" s="746">
        <f>Sch_I_SB[[#This Row],[Proposed: Benefits Rate %]]*Sch_I_SB[[#This Row],[Proposed: Total salary expense $]]</f>
        <v>0</v>
      </c>
      <c r="R200" s="747">
        <f>Sch_I_SB[[#This Row],[Proposed: Total salary expense $]]+Sch_I_SB[[#This Row],[Proposed: Benefits $]]</f>
        <v>0</v>
      </c>
      <c r="S200" s="742"/>
      <c r="T200" s="743"/>
      <c r="U200" s="743"/>
      <c r="V200" s="743"/>
      <c r="W200" s="744">
        <f>IFERROR((Sch_I_SB[[#This Row],[Prior Approved: Direct FTE]]+Sch_I_SB[[#This Row],[Prior Approved: Admin FTE]])*Sch_I_SB[[#This Row],[Prior Approved: Annual FTE salary $]]*(Sch_I_SB[[#This Row],[Prior Approved: Number of months]]/12),0)</f>
        <v>0</v>
      </c>
      <c r="X200" s="745"/>
      <c r="Y200" s="753">
        <f>Sch_I_SB[[#This Row],[Prior Approved: Total salary expense $]]*Sch_I_SB[[#This Row],[Prior Approved: Benefits Rate %]]</f>
        <v>0</v>
      </c>
      <c r="Z200" s="747">
        <f>+Sch_I_SB[[#This Row],[Prior Approved: Total salary expense $]]+Sch_I_SB[[#This Row],[Prior Approved: Benefits $]]</f>
        <v>0</v>
      </c>
      <c r="AA200" s="748">
        <f>IFERROR(Sch_I_SB[[#This Row],[Proposed: Direct FTE]]-Sch_I_SB[[#This Row],[Prior Approved: Direct FTE]],0)</f>
        <v>0</v>
      </c>
      <c r="AB200" s="744">
        <f>IFERROR(Sch_I_SB[[#This Row],[Proposed: Admin FTE]]-Sch_I_SB[[#This Row],[Prior Approved: Admin FTE]],0)</f>
        <v>0</v>
      </c>
      <c r="AC200" s="747">
        <f>IFERROR(Sch_I_SB[[#This Row],[Proposed: Total S&amp;B $]]-Sch_I_SB[[#This Row],[Prior Approved: Total S&amp;B $]],0)</f>
        <v>0</v>
      </c>
      <c r="AE200" s="749">
        <f>+Sch_I_SB[[#This Row],[Proposed: Direct FTE]]*(Sch_I_SB[[#This Row],[Proposed: Number of months]]/12)</f>
        <v>0</v>
      </c>
      <c r="AF200" s="750">
        <f>+Sch_I_SB[[#This Row],[Proposed: Admin FTE]]*(Sch_I_SB[[#This Row],[Proposed: Number of months]]/12)</f>
        <v>0</v>
      </c>
      <c r="AG200" s="749">
        <f>+Sch_I_SB[[#This Row],[Prior Approved: Direct FTE]]*(Sch_I_SB[[#This Row],[Prior Approved: Number of months]]/12)</f>
        <v>0</v>
      </c>
      <c r="AH200" s="751">
        <f>+Sch_I_SB[[#This Row],[Prior Approved: Admin FTE]]*(Sch_I_SB[[#This Row],[Prior Approved: Number of months]]/12)</f>
        <v>0</v>
      </c>
      <c r="AI200" s="752">
        <f t="shared" si="3"/>
        <v>0</v>
      </c>
      <c r="AJ200" s="751">
        <f t="shared" si="3"/>
        <v>0</v>
      </c>
    </row>
    <row r="201" spans="1:36">
      <c r="A201" s="723">
        <v>198</v>
      </c>
      <c r="B201" s="723">
        <f>+'Budget Summ Amt'!$L$6</f>
        <v>0</v>
      </c>
      <c r="C201" s="779">
        <f>+'Budget Summ Amt'!$D$6</f>
        <v>0</v>
      </c>
      <c r="D201" s="741"/>
      <c r="E201" s="725"/>
      <c r="F201" s="725"/>
      <c r="G201" s="726"/>
      <c r="H201" s="727"/>
      <c r="I201" s="728"/>
      <c r="J201" s="813"/>
      <c r="K201" s="742"/>
      <c r="L201" s="743"/>
      <c r="M201" s="743"/>
      <c r="N201" s="743"/>
      <c r="O201" s="744">
        <f>IFERROR((Sch_I_SB[[#This Row],[Proposed: Direct FTE]]+Sch_I_SB[[#This Row],[Proposed: Admin FTE]])*Sch_I_SB[[#This Row],[Proposed: Annual FTE salary $]]*(Sch_I_SB[[#This Row],[Proposed: Number of months]]/12),0)</f>
        <v>0</v>
      </c>
      <c r="P201" s="745"/>
      <c r="Q201" s="746">
        <f>Sch_I_SB[[#This Row],[Proposed: Benefits Rate %]]*Sch_I_SB[[#This Row],[Proposed: Total salary expense $]]</f>
        <v>0</v>
      </c>
      <c r="R201" s="747">
        <f>Sch_I_SB[[#This Row],[Proposed: Total salary expense $]]+Sch_I_SB[[#This Row],[Proposed: Benefits $]]</f>
        <v>0</v>
      </c>
      <c r="S201" s="742"/>
      <c r="T201" s="743"/>
      <c r="U201" s="743"/>
      <c r="V201" s="743"/>
      <c r="W201" s="744">
        <f>IFERROR((Sch_I_SB[[#This Row],[Prior Approved: Direct FTE]]+Sch_I_SB[[#This Row],[Prior Approved: Admin FTE]])*Sch_I_SB[[#This Row],[Prior Approved: Annual FTE salary $]]*(Sch_I_SB[[#This Row],[Prior Approved: Number of months]]/12),0)</f>
        <v>0</v>
      </c>
      <c r="X201" s="745"/>
      <c r="Y201" s="753">
        <f>Sch_I_SB[[#This Row],[Prior Approved: Total salary expense $]]*Sch_I_SB[[#This Row],[Prior Approved: Benefits Rate %]]</f>
        <v>0</v>
      </c>
      <c r="Z201" s="747">
        <f>+Sch_I_SB[[#This Row],[Prior Approved: Total salary expense $]]+Sch_I_SB[[#This Row],[Prior Approved: Benefits $]]</f>
        <v>0</v>
      </c>
      <c r="AA201" s="748">
        <f>IFERROR(Sch_I_SB[[#This Row],[Proposed: Direct FTE]]-Sch_I_SB[[#This Row],[Prior Approved: Direct FTE]],0)</f>
        <v>0</v>
      </c>
      <c r="AB201" s="744">
        <f>IFERROR(Sch_I_SB[[#This Row],[Proposed: Admin FTE]]-Sch_I_SB[[#This Row],[Prior Approved: Admin FTE]],0)</f>
        <v>0</v>
      </c>
      <c r="AC201" s="747">
        <f>IFERROR(Sch_I_SB[[#This Row],[Proposed: Total S&amp;B $]]-Sch_I_SB[[#This Row],[Prior Approved: Total S&amp;B $]],0)</f>
        <v>0</v>
      </c>
      <c r="AE201" s="749">
        <f>+Sch_I_SB[[#This Row],[Proposed: Direct FTE]]*(Sch_I_SB[[#This Row],[Proposed: Number of months]]/12)</f>
        <v>0</v>
      </c>
      <c r="AF201" s="750">
        <f>+Sch_I_SB[[#This Row],[Proposed: Admin FTE]]*(Sch_I_SB[[#This Row],[Proposed: Number of months]]/12)</f>
        <v>0</v>
      </c>
      <c r="AG201" s="749">
        <f>+Sch_I_SB[[#This Row],[Prior Approved: Direct FTE]]*(Sch_I_SB[[#This Row],[Prior Approved: Number of months]]/12)</f>
        <v>0</v>
      </c>
      <c r="AH201" s="751">
        <f>+Sch_I_SB[[#This Row],[Prior Approved: Admin FTE]]*(Sch_I_SB[[#This Row],[Prior Approved: Number of months]]/12)</f>
        <v>0</v>
      </c>
      <c r="AI201" s="752">
        <f t="shared" si="3"/>
        <v>0</v>
      </c>
      <c r="AJ201" s="751">
        <f t="shared" si="3"/>
        <v>0</v>
      </c>
    </row>
    <row r="202" spans="1:36">
      <c r="A202" s="723">
        <v>199</v>
      </c>
      <c r="B202" s="723">
        <f>+'Budget Summ Amt'!$L$6</f>
        <v>0</v>
      </c>
      <c r="C202" s="779">
        <f>+'Budget Summ Amt'!$D$6</f>
        <v>0</v>
      </c>
      <c r="D202" s="741"/>
      <c r="E202" s="725"/>
      <c r="F202" s="725"/>
      <c r="G202" s="726"/>
      <c r="H202" s="727"/>
      <c r="I202" s="728"/>
      <c r="J202" s="813"/>
      <c r="K202" s="742"/>
      <c r="L202" s="743"/>
      <c r="M202" s="743"/>
      <c r="N202" s="743"/>
      <c r="O202" s="744">
        <f>IFERROR((Sch_I_SB[[#This Row],[Proposed: Direct FTE]]+Sch_I_SB[[#This Row],[Proposed: Admin FTE]])*Sch_I_SB[[#This Row],[Proposed: Annual FTE salary $]]*(Sch_I_SB[[#This Row],[Proposed: Number of months]]/12),0)</f>
        <v>0</v>
      </c>
      <c r="P202" s="745"/>
      <c r="Q202" s="746">
        <f>Sch_I_SB[[#This Row],[Proposed: Benefits Rate %]]*Sch_I_SB[[#This Row],[Proposed: Total salary expense $]]</f>
        <v>0</v>
      </c>
      <c r="R202" s="747">
        <f>Sch_I_SB[[#This Row],[Proposed: Total salary expense $]]+Sch_I_SB[[#This Row],[Proposed: Benefits $]]</f>
        <v>0</v>
      </c>
      <c r="S202" s="742"/>
      <c r="T202" s="743"/>
      <c r="U202" s="743"/>
      <c r="V202" s="743"/>
      <c r="W202" s="744">
        <f>IFERROR((Sch_I_SB[[#This Row],[Prior Approved: Direct FTE]]+Sch_I_SB[[#This Row],[Prior Approved: Admin FTE]])*Sch_I_SB[[#This Row],[Prior Approved: Annual FTE salary $]]*(Sch_I_SB[[#This Row],[Prior Approved: Number of months]]/12),0)</f>
        <v>0</v>
      </c>
      <c r="X202" s="745"/>
      <c r="Y202" s="753">
        <f>Sch_I_SB[[#This Row],[Prior Approved: Total salary expense $]]*Sch_I_SB[[#This Row],[Prior Approved: Benefits Rate %]]</f>
        <v>0</v>
      </c>
      <c r="Z202" s="747">
        <f>+Sch_I_SB[[#This Row],[Prior Approved: Total salary expense $]]+Sch_I_SB[[#This Row],[Prior Approved: Benefits $]]</f>
        <v>0</v>
      </c>
      <c r="AA202" s="748">
        <f>IFERROR(Sch_I_SB[[#This Row],[Proposed: Direct FTE]]-Sch_I_SB[[#This Row],[Prior Approved: Direct FTE]],0)</f>
        <v>0</v>
      </c>
      <c r="AB202" s="744">
        <f>IFERROR(Sch_I_SB[[#This Row],[Proposed: Admin FTE]]-Sch_I_SB[[#This Row],[Prior Approved: Admin FTE]],0)</f>
        <v>0</v>
      </c>
      <c r="AC202" s="747">
        <f>IFERROR(Sch_I_SB[[#This Row],[Proposed: Total S&amp;B $]]-Sch_I_SB[[#This Row],[Prior Approved: Total S&amp;B $]],0)</f>
        <v>0</v>
      </c>
      <c r="AE202" s="749">
        <f>+Sch_I_SB[[#This Row],[Proposed: Direct FTE]]*(Sch_I_SB[[#This Row],[Proposed: Number of months]]/12)</f>
        <v>0</v>
      </c>
      <c r="AF202" s="750">
        <f>+Sch_I_SB[[#This Row],[Proposed: Admin FTE]]*(Sch_I_SB[[#This Row],[Proposed: Number of months]]/12)</f>
        <v>0</v>
      </c>
      <c r="AG202" s="749">
        <f>+Sch_I_SB[[#This Row],[Prior Approved: Direct FTE]]*(Sch_I_SB[[#This Row],[Prior Approved: Number of months]]/12)</f>
        <v>0</v>
      </c>
      <c r="AH202" s="751">
        <f>+Sch_I_SB[[#This Row],[Prior Approved: Admin FTE]]*(Sch_I_SB[[#This Row],[Prior Approved: Number of months]]/12)</f>
        <v>0</v>
      </c>
      <c r="AI202" s="752">
        <f t="shared" si="3"/>
        <v>0</v>
      </c>
      <c r="AJ202" s="751">
        <f t="shared" si="3"/>
        <v>0</v>
      </c>
    </row>
    <row r="203" spans="1:36">
      <c r="A203" s="723">
        <v>200</v>
      </c>
      <c r="B203" s="723">
        <f>+'Budget Summ Amt'!$L$6</f>
        <v>0</v>
      </c>
      <c r="C203" s="779">
        <f>+'Budget Summ Amt'!$D$6</f>
        <v>0</v>
      </c>
      <c r="D203" s="741"/>
      <c r="E203" s="725"/>
      <c r="F203" s="725"/>
      <c r="G203" s="726"/>
      <c r="H203" s="727"/>
      <c r="I203" s="728"/>
      <c r="J203" s="813"/>
      <c r="K203" s="742"/>
      <c r="L203" s="743"/>
      <c r="M203" s="743"/>
      <c r="N203" s="743"/>
      <c r="O203" s="744">
        <f>IFERROR((Sch_I_SB[[#This Row],[Proposed: Direct FTE]]+Sch_I_SB[[#This Row],[Proposed: Admin FTE]])*Sch_I_SB[[#This Row],[Proposed: Annual FTE salary $]]*(Sch_I_SB[[#This Row],[Proposed: Number of months]]/12),0)</f>
        <v>0</v>
      </c>
      <c r="P203" s="745"/>
      <c r="Q203" s="746">
        <f>Sch_I_SB[[#This Row],[Proposed: Benefits Rate %]]*Sch_I_SB[[#This Row],[Proposed: Total salary expense $]]</f>
        <v>0</v>
      </c>
      <c r="R203" s="747">
        <f>Sch_I_SB[[#This Row],[Proposed: Total salary expense $]]+Sch_I_SB[[#This Row],[Proposed: Benefits $]]</f>
        <v>0</v>
      </c>
      <c r="S203" s="742"/>
      <c r="T203" s="743"/>
      <c r="U203" s="743"/>
      <c r="V203" s="743"/>
      <c r="W203" s="744">
        <f>IFERROR((Sch_I_SB[[#This Row],[Prior Approved: Direct FTE]]+Sch_I_SB[[#This Row],[Prior Approved: Admin FTE]])*Sch_I_SB[[#This Row],[Prior Approved: Annual FTE salary $]]*(Sch_I_SB[[#This Row],[Prior Approved: Number of months]]/12),0)</f>
        <v>0</v>
      </c>
      <c r="X203" s="745"/>
      <c r="Y203" s="753">
        <f>Sch_I_SB[[#This Row],[Prior Approved: Total salary expense $]]*Sch_I_SB[[#This Row],[Prior Approved: Benefits Rate %]]</f>
        <v>0</v>
      </c>
      <c r="Z203" s="747">
        <f>+Sch_I_SB[[#This Row],[Prior Approved: Total salary expense $]]+Sch_I_SB[[#This Row],[Prior Approved: Benefits $]]</f>
        <v>0</v>
      </c>
      <c r="AA203" s="748">
        <f>IFERROR(Sch_I_SB[[#This Row],[Proposed: Direct FTE]]-Sch_I_SB[[#This Row],[Prior Approved: Direct FTE]],0)</f>
        <v>0</v>
      </c>
      <c r="AB203" s="744">
        <f>IFERROR(Sch_I_SB[[#This Row],[Proposed: Admin FTE]]-Sch_I_SB[[#This Row],[Prior Approved: Admin FTE]],0)</f>
        <v>0</v>
      </c>
      <c r="AC203" s="747">
        <f>IFERROR(Sch_I_SB[[#This Row],[Proposed: Total S&amp;B $]]-Sch_I_SB[[#This Row],[Prior Approved: Total S&amp;B $]],0)</f>
        <v>0</v>
      </c>
      <c r="AE203" s="749">
        <f>+Sch_I_SB[[#This Row],[Proposed: Direct FTE]]*(Sch_I_SB[[#This Row],[Proposed: Number of months]]/12)</f>
        <v>0</v>
      </c>
      <c r="AF203" s="750">
        <f>+Sch_I_SB[[#This Row],[Proposed: Admin FTE]]*(Sch_I_SB[[#This Row],[Proposed: Number of months]]/12)</f>
        <v>0</v>
      </c>
      <c r="AG203" s="749">
        <f>+Sch_I_SB[[#This Row],[Prior Approved: Direct FTE]]*(Sch_I_SB[[#This Row],[Prior Approved: Number of months]]/12)</f>
        <v>0</v>
      </c>
      <c r="AH203" s="751">
        <f>+Sch_I_SB[[#This Row],[Prior Approved: Admin FTE]]*(Sch_I_SB[[#This Row],[Prior Approved: Number of months]]/12)</f>
        <v>0</v>
      </c>
      <c r="AI203" s="752">
        <f t="shared" si="3"/>
        <v>0</v>
      </c>
      <c r="AJ203" s="751">
        <f t="shared" si="3"/>
        <v>0</v>
      </c>
    </row>
    <row r="204" spans="1:36">
      <c r="A204" s="723">
        <v>201</v>
      </c>
      <c r="B204" s="723">
        <f>+'Budget Summ Amt'!$L$6</f>
        <v>0</v>
      </c>
      <c r="C204" s="779">
        <f>+'Budget Summ Amt'!$D$6</f>
        <v>0</v>
      </c>
      <c r="D204" s="741"/>
      <c r="E204" s="725"/>
      <c r="F204" s="725"/>
      <c r="G204" s="726"/>
      <c r="H204" s="727"/>
      <c r="I204" s="728"/>
      <c r="J204" s="813"/>
      <c r="K204" s="742"/>
      <c r="L204" s="743"/>
      <c r="M204" s="743"/>
      <c r="N204" s="743"/>
      <c r="O204" s="744">
        <f>IFERROR((Sch_I_SB[[#This Row],[Proposed: Direct FTE]]+Sch_I_SB[[#This Row],[Proposed: Admin FTE]])*Sch_I_SB[[#This Row],[Proposed: Annual FTE salary $]]*(Sch_I_SB[[#This Row],[Proposed: Number of months]]/12),0)</f>
        <v>0</v>
      </c>
      <c r="P204" s="745"/>
      <c r="Q204" s="746">
        <f>Sch_I_SB[[#This Row],[Proposed: Benefits Rate %]]*Sch_I_SB[[#This Row],[Proposed: Total salary expense $]]</f>
        <v>0</v>
      </c>
      <c r="R204" s="747">
        <f>Sch_I_SB[[#This Row],[Proposed: Total salary expense $]]+Sch_I_SB[[#This Row],[Proposed: Benefits $]]</f>
        <v>0</v>
      </c>
      <c r="S204" s="742"/>
      <c r="T204" s="743"/>
      <c r="U204" s="743"/>
      <c r="V204" s="743"/>
      <c r="W204" s="744">
        <f>IFERROR((Sch_I_SB[[#This Row],[Prior Approved: Direct FTE]]+Sch_I_SB[[#This Row],[Prior Approved: Admin FTE]])*Sch_I_SB[[#This Row],[Prior Approved: Annual FTE salary $]]*(Sch_I_SB[[#This Row],[Prior Approved: Number of months]]/12),0)</f>
        <v>0</v>
      </c>
      <c r="X204" s="745"/>
      <c r="Y204" s="753">
        <f>Sch_I_SB[[#This Row],[Prior Approved: Total salary expense $]]*Sch_I_SB[[#This Row],[Prior Approved: Benefits Rate %]]</f>
        <v>0</v>
      </c>
      <c r="Z204" s="747">
        <f>+Sch_I_SB[[#This Row],[Prior Approved: Total salary expense $]]+Sch_I_SB[[#This Row],[Prior Approved: Benefits $]]</f>
        <v>0</v>
      </c>
      <c r="AA204" s="748">
        <f>IFERROR(Sch_I_SB[[#This Row],[Proposed: Direct FTE]]-Sch_I_SB[[#This Row],[Prior Approved: Direct FTE]],0)</f>
        <v>0</v>
      </c>
      <c r="AB204" s="744">
        <f>IFERROR(Sch_I_SB[[#This Row],[Proposed: Admin FTE]]-Sch_I_SB[[#This Row],[Prior Approved: Admin FTE]],0)</f>
        <v>0</v>
      </c>
      <c r="AC204" s="747">
        <f>IFERROR(Sch_I_SB[[#This Row],[Proposed: Total S&amp;B $]]-Sch_I_SB[[#This Row],[Prior Approved: Total S&amp;B $]],0)</f>
        <v>0</v>
      </c>
      <c r="AE204" s="749">
        <f>+Sch_I_SB[[#This Row],[Proposed: Direct FTE]]*(Sch_I_SB[[#This Row],[Proposed: Number of months]]/12)</f>
        <v>0</v>
      </c>
      <c r="AF204" s="750">
        <f>+Sch_I_SB[[#This Row],[Proposed: Admin FTE]]*(Sch_I_SB[[#This Row],[Proposed: Number of months]]/12)</f>
        <v>0</v>
      </c>
      <c r="AG204" s="749">
        <f>+Sch_I_SB[[#This Row],[Prior Approved: Direct FTE]]*(Sch_I_SB[[#This Row],[Prior Approved: Number of months]]/12)</f>
        <v>0</v>
      </c>
      <c r="AH204" s="751">
        <f>+Sch_I_SB[[#This Row],[Prior Approved: Admin FTE]]*(Sch_I_SB[[#This Row],[Prior Approved: Number of months]]/12)</f>
        <v>0</v>
      </c>
      <c r="AI204" s="752">
        <f t="shared" si="3"/>
        <v>0</v>
      </c>
      <c r="AJ204" s="751">
        <f t="shared" si="3"/>
        <v>0</v>
      </c>
    </row>
    <row r="205" spans="1:36">
      <c r="A205" s="723">
        <v>202</v>
      </c>
      <c r="B205" s="723">
        <f>+'Budget Summ Amt'!$L$6</f>
        <v>0</v>
      </c>
      <c r="C205" s="779">
        <f>+'Budget Summ Amt'!$D$6</f>
        <v>0</v>
      </c>
      <c r="D205" s="741"/>
      <c r="E205" s="725"/>
      <c r="F205" s="725"/>
      <c r="G205" s="726"/>
      <c r="H205" s="727"/>
      <c r="I205" s="728"/>
      <c r="J205" s="813"/>
      <c r="K205" s="742"/>
      <c r="L205" s="743"/>
      <c r="M205" s="743"/>
      <c r="N205" s="743"/>
      <c r="O205" s="744">
        <f>IFERROR((Sch_I_SB[[#This Row],[Proposed: Direct FTE]]+Sch_I_SB[[#This Row],[Proposed: Admin FTE]])*Sch_I_SB[[#This Row],[Proposed: Annual FTE salary $]]*(Sch_I_SB[[#This Row],[Proposed: Number of months]]/12),0)</f>
        <v>0</v>
      </c>
      <c r="P205" s="745"/>
      <c r="Q205" s="746">
        <f>Sch_I_SB[[#This Row],[Proposed: Benefits Rate %]]*Sch_I_SB[[#This Row],[Proposed: Total salary expense $]]</f>
        <v>0</v>
      </c>
      <c r="R205" s="747">
        <f>Sch_I_SB[[#This Row],[Proposed: Total salary expense $]]+Sch_I_SB[[#This Row],[Proposed: Benefits $]]</f>
        <v>0</v>
      </c>
      <c r="S205" s="742"/>
      <c r="T205" s="743"/>
      <c r="U205" s="743"/>
      <c r="V205" s="743"/>
      <c r="W205" s="744">
        <f>IFERROR((Sch_I_SB[[#This Row],[Prior Approved: Direct FTE]]+Sch_I_SB[[#This Row],[Prior Approved: Admin FTE]])*Sch_I_SB[[#This Row],[Prior Approved: Annual FTE salary $]]*(Sch_I_SB[[#This Row],[Prior Approved: Number of months]]/12),0)</f>
        <v>0</v>
      </c>
      <c r="X205" s="745"/>
      <c r="Y205" s="753">
        <f>Sch_I_SB[[#This Row],[Prior Approved: Total salary expense $]]*Sch_I_SB[[#This Row],[Prior Approved: Benefits Rate %]]</f>
        <v>0</v>
      </c>
      <c r="Z205" s="747">
        <f>+Sch_I_SB[[#This Row],[Prior Approved: Total salary expense $]]+Sch_I_SB[[#This Row],[Prior Approved: Benefits $]]</f>
        <v>0</v>
      </c>
      <c r="AA205" s="748">
        <f>IFERROR(Sch_I_SB[[#This Row],[Proposed: Direct FTE]]-Sch_I_SB[[#This Row],[Prior Approved: Direct FTE]],0)</f>
        <v>0</v>
      </c>
      <c r="AB205" s="744">
        <f>IFERROR(Sch_I_SB[[#This Row],[Proposed: Admin FTE]]-Sch_I_SB[[#This Row],[Prior Approved: Admin FTE]],0)</f>
        <v>0</v>
      </c>
      <c r="AC205" s="747">
        <f>IFERROR(Sch_I_SB[[#This Row],[Proposed: Total S&amp;B $]]-Sch_I_SB[[#This Row],[Prior Approved: Total S&amp;B $]],0)</f>
        <v>0</v>
      </c>
      <c r="AE205" s="749">
        <f>+Sch_I_SB[[#This Row],[Proposed: Direct FTE]]*(Sch_I_SB[[#This Row],[Proposed: Number of months]]/12)</f>
        <v>0</v>
      </c>
      <c r="AF205" s="750">
        <f>+Sch_I_SB[[#This Row],[Proposed: Admin FTE]]*(Sch_I_SB[[#This Row],[Proposed: Number of months]]/12)</f>
        <v>0</v>
      </c>
      <c r="AG205" s="749">
        <f>+Sch_I_SB[[#This Row],[Prior Approved: Direct FTE]]*(Sch_I_SB[[#This Row],[Prior Approved: Number of months]]/12)</f>
        <v>0</v>
      </c>
      <c r="AH205" s="751">
        <f>+Sch_I_SB[[#This Row],[Prior Approved: Admin FTE]]*(Sch_I_SB[[#This Row],[Prior Approved: Number of months]]/12)</f>
        <v>0</v>
      </c>
      <c r="AI205" s="752">
        <f t="shared" si="3"/>
        <v>0</v>
      </c>
      <c r="AJ205" s="751">
        <f t="shared" si="3"/>
        <v>0</v>
      </c>
    </row>
    <row r="206" spans="1:36">
      <c r="A206" s="723">
        <v>203</v>
      </c>
      <c r="B206" s="723">
        <f>+'Budget Summ Amt'!$L$6</f>
        <v>0</v>
      </c>
      <c r="C206" s="779">
        <f>+'Budget Summ Amt'!$D$6</f>
        <v>0</v>
      </c>
      <c r="D206" s="741"/>
      <c r="E206" s="725"/>
      <c r="F206" s="725"/>
      <c r="G206" s="726"/>
      <c r="H206" s="727"/>
      <c r="I206" s="728"/>
      <c r="J206" s="813"/>
      <c r="K206" s="742"/>
      <c r="L206" s="743"/>
      <c r="M206" s="743"/>
      <c r="N206" s="743"/>
      <c r="O206" s="744">
        <f>IFERROR((Sch_I_SB[[#This Row],[Proposed: Direct FTE]]+Sch_I_SB[[#This Row],[Proposed: Admin FTE]])*Sch_I_SB[[#This Row],[Proposed: Annual FTE salary $]]*(Sch_I_SB[[#This Row],[Proposed: Number of months]]/12),0)</f>
        <v>0</v>
      </c>
      <c r="P206" s="745"/>
      <c r="Q206" s="746">
        <f>Sch_I_SB[[#This Row],[Proposed: Benefits Rate %]]*Sch_I_SB[[#This Row],[Proposed: Total salary expense $]]</f>
        <v>0</v>
      </c>
      <c r="R206" s="747">
        <f>Sch_I_SB[[#This Row],[Proposed: Total salary expense $]]+Sch_I_SB[[#This Row],[Proposed: Benefits $]]</f>
        <v>0</v>
      </c>
      <c r="S206" s="742"/>
      <c r="T206" s="743"/>
      <c r="U206" s="743"/>
      <c r="V206" s="743"/>
      <c r="W206" s="744">
        <f>IFERROR((Sch_I_SB[[#This Row],[Prior Approved: Direct FTE]]+Sch_I_SB[[#This Row],[Prior Approved: Admin FTE]])*Sch_I_SB[[#This Row],[Prior Approved: Annual FTE salary $]]*(Sch_I_SB[[#This Row],[Prior Approved: Number of months]]/12),0)</f>
        <v>0</v>
      </c>
      <c r="X206" s="745"/>
      <c r="Y206" s="753">
        <f>Sch_I_SB[[#This Row],[Prior Approved: Total salary expense $]]*Sch_I_SB[[#This Row],[Prior Approved: Benefits Rate %]]</f>
        <v>0</v>
      </c>
      <c r="Z206" s="747">
        <f>+Sch_I_SB[[#This Row],[Prior Approved: Total salary expense $]]+Sch_I_SB[[#This Row],[Prior Approved: Benefits $]]</f>
        <v>0</v>
      </c>
      <c r="AA206" s="748">
        <f>IFERROR(Sch_I_SB[[#This Row],[Proposed: Direct FTE]]-Sch_I_SB[[#This Row],[Prior Approved: Direct FTE]],0)</f>
        <v>0</v>
      </c>
      <c r="AB206" s="744">
        <f>IFERROR(Sch_I_SB[[#This Row],[Proposed: Admin FTE]]-Sch_I_SB[[#This Row],[Prior Approved: Admin FTE]],0)</f>
        <v>0</v>
      </c>
      <c r="AC206" s="747">
        <f>IFERROR(Sch_I_SB[[#This Row],[Proposed: Total S&amp;B $]]-Sch_I_SB[[#This Row],[Prior Approved: Total S&amp;B $]],0)</f>
        <v>0</v>
      </c>
      <c r="AE206" s="749">
        <f>+Sch_I_SB[[#This Row],[Proposed: Direct FTE]]*(Sch_I_SB[[#This Row],[Proposed: Number of months]]/12)</f>
        <v>0</v>
      </c>
      <c r="AF206" s="750">
        <f>+Sch_I_SB[[#This Row],[Proposed: Admin FTE]]*(Sch_I_SB[[#This Row],[Proposed: Number of months]]/12)</f>
        <v>0</v>
      </c>
      <c r="AG206" s="749">
        <f>+Sch_I_SB[[#This Row],[Prior Approved: Direct FTE]]*(Sch_I_SB[[#This Row],[Prior Approved: Number of months]]/12)</f>
        <v>0</v>
      </c>
      <c r="AH206" s="751">
        <f>+Sch_I_SB[[#This Row],[Prior Approved: Admin FTE]]*(Sch_I_SB[[#This Row],[Prior Approved: Number of months]]/12)</f>
        <v>0</v>
      </c>
      <c r="AI206" s="752">
        <f t="shared" si="3"/>
        <v>0</v>
      </c>
      <c r="AJ206" s="751">
        <f t="shared" si="3"/>
        <v>0</v>
      </c>
    </row>
    <row r="207" spans="1:36">
      <c r="A207" s="723">
        <v>204</v>
      </c>
      <c r="B207" s="723">
        <f>+'Budget Summ Amt'!$L$6</f>
        <v>0</v>
      </c>
      <c r="C207" s="779">
        <f>+'Budget Summ Amt'!$D$6</f>
        <v>0</v>
      </c>
      <c r="D207" s="741"/>
      <c r="E207" s="725"/>
      <c r="F207" s="725"/>
      <c r="G207" s="726"/>
      <c r="H207" s="727"/>
      <c r="I207" s="728"/>
      <c r="J207" s="813"/>
      <c r="K207" s="742"/>
      <c r="L207" s="743"/>
      <c r="M207" s="743"/>
      <c r="N207" s="743"/>
      <c r="O207" s="744">
        <f>IFERROR((Sch_I_SB[[#This Row],[Proposed: Direct FTE]]+Sch_I_SB[[#This Row],[Proposed: Admin FTE]])*Sch_I_SB[[#This Row],[Proposed: Annual FTE salary $]]*(Sch_I_SB[[#This Row],[Proposed: Number of months]]/12),0)</f>
        <v>0</v>
      </c>
      <c r="P207" s="745"/>
      <c r="Q207" s="746">
        <f>Sch_I_SB[[#This Row],[Proposed: Benefits Rate %]]*Sch_I_SB[[#This Row],[Proposed: Total salary expense $]]</f>
        <v>0</v>
      </c>
      <c r="R207" s="747">
        <f>Sch_I_SB[[#This Row],[Proposed: Total salary expense $]]+Sch_I_SB[[#This Row],[Proposed: Benefits $]]</f>
        <v>0</v>
      </c>
      <c r="S207" s="742"/>
      <c r="T207" s="743"/>
      <c r="U207" s="743"/>
      <c r="V207" s="743"/>
      <c r="W207" s="744">
        <f>IFERROR((Sch_I_SB[[#This Row],[Prior Approved: Direct FTE]]+Sch_I_SB[[#This Row],[Prior Approved: Admin FTE]])*Sch_I_SB[[#This Row],[Prior Approved: Annual FTE salary $]]*(Sch_I_SB[[#This Row],[Prior Approved: Number of months]]/12),0)</f>
        <v>0</v>
      </c>
      <c r="X207" s="745"/>
      <c r="Y207" s="753">
        <f>Sch_I_SB[[#This Row],[Prior Approved: Total salary expense $]]*Sch_I_SB[[#This Row],[Prior Approved: Benefits Rate %]]</f>
        <v>0</v>
      </c>
      <c r="Z207" s="747">
        <f>+Sch_I_SB[[#This Row],[Prior Approved: Total salary expense $]]+Sch_I_SB[[#This Row],[Prior Approved: Benefits $]]</f>
        <v>0</v>
      </c>
      <c r="AA207" s="748">
        <f>IFERROR(Sch_I_SB[[#This Row],[Proposed: Direct FTE]]-Sch_I_SB[[#This Row],[Prior Approved: Direct FTE]],0)</f>
        <v>0</v>
      </c>
      <c r="AB207" s="744">
        <f>IFERROR(Sch_I_SB[[#This Row],[Proposed: Admin FTE]]-Sch_I_SB[[#This Row],[Prior Approved: Admin FTE]],0)</f>
        <v>0</v>
      </c>
      <c r="AC207" s="747">
        <f>IFERROR(Sch_I_SB[[#This Row],[Proposed: Total S&amp;B $]]-Sch_I_SB[[#This Row],[Prior Approved: Total S&amp;B $]],0)</f>
        <v>0</v>
      </c>
      <c r="AE207" s="749">
        <f>+Sch_I_SB[[#This Row],[Proposed: Direct FTE]]*(Sch_I_SB[[#This Row],[Proposed: Number of months]]/12)</f>
        <v>0</v>
      </c>
      <c r="AF207" s="750">
        <f>+Sch_I_SB[[#This Row],[Proposed: Admin FTE]]*(Sch_I_SB[[#This Row],[Proposed: Number of months]]/12)</f>
        <v>0</v>
      </c>
      <c r="AG207" s="749">
        <f>+Sch_I_SB[[#This Row],[Prior Approved: Direct FTE]]*(Sch_I_SB[[#This Row],[Prior Approved: Number of months]]/12)</f>
        <v>0</v>
      </c>
      <c r="AH207" s="751">
        <f>+Sch_I_SB[[#This Row],[Prior Approved: Admin FTE]]*(Sch_I_SB[[#This Row],[Prior Approved: Number of months]]/12)</f>
        <v>0</v>
      </c>
      <c r="AI207" s="752">
        <f t="shared" si="3"/>
        <v>0</v>
      </c>
      <c r="AJ207" s="751">
        <f t="shared" si="3"/>
        <v>0</v>
      </c>
    </row>
    <row r="208" spans="1:36">
      <c r="A208" s="723">
        <v>205</v>
      </c>
      <c r="B208" s="723">
        <f>+'Budget Summ Amt'!$L$6</f>
        <v>0</v>
      </c>
      <c r="C208" s="779">
        <f>+'Budget Summ Amt'!$D$6</f>
        <v>0</v>
      </c>
      <c r="D208" s="741"/>
      <c r="E208" s="725"/>
      <c r="F208" s="725"/>
      <c r="G208" s="726"/>
      <c r="H208" s="727"/>
      <c r="I208" s="728"/>
      <c r="J208" s="813"/>
      <c r="K208" s="742"/>
      <c r="L208" s="743"/>
      <c r="M208" s="743"/>
      <c r="N208" s="743"/>
      <c r="O208" s="744">
        <f>IFERROR((Sch_I_SB[[#This Row],[Proposed: Direct FTE]]+Sch_I_SB[[#This Row],[Proposed: Admin FTE]])*Sch_I_SB[[#This Row],[Proposed: Annual FTE salary $]]*(Sch_I_SB[[#This Row],[Proposed: Number of months]]/12),0)</f>
        <v>0</v>
      </c>
      <c r="P208" s="745"/>
      <c r="Q208" s="746">
        <f>Sch_I_SB[[#This Row],[Proposed: Benefits Rate %]]*Sch_I_SB[[#This Row],[Proposed: Total salary expense $]]</f>
        <v>0</v>
      </c>
      <c r="R208" s="747">
        <f>Sch_I_SB[[#This Row],[Proposed: Total salary expense $]]+Sch_I_SB[[#This Row],[Proposed: Benefits $]]</f>
        <v>0</v>
      </c>
      <c r="S208" s="742"/>
      <c r="T208" s="743"/>
      <c r="U208" s="743"/>
      <c r="V208" s="743"/>
      <c r="W208" s="744">
        <f>IFERROR((Sch_I_SB[[#This Row],[Prior Approved: Direct FTE]]+Sch_I_SB[[#This Row],[Prior Approved: Admin FTE]])*Sch_I_SB[[#This Row],[Prior Approved: Annual FTE salary $]]*(Sch_I_SB[[#This Row],[Prior Approved: Number of months]]/12),0)</f>
        <v>0</v>
      </c>
      <c r="X208" s="745"/>
      <c r="Y208" s="753">
        <f>Sch_I_SB[[#This Row],[Prior Approved: Total salary expense $]]*Sch_I_SB[[#This Row],[Prior Approved: Benefits Rate %]]</f>
        <v>0</v>
      </c>
      <c r="Z208" s="747">
        <f>+Sch_I_SB[[#This Row],[Prior Approved: Total salary expense $]]+Sch_I_SB[[#This Row],[Prior Approved: Benefits $]]</f>
        <v>0</v>
      </c>
      <c r="AA208" s="748">
        <f>IFERROR(Sch_I_SB[[#This Row],[Proposed: Direct FTE]]-Sch_I_SB[[#This Row],[Prior Approved: Direct FTE]],0)</f>
        <v>0</v>
      </c>
      <c r="AB208" s="744">
        <f>IFERROR(Sch_I_SB[[#This Row],[Proposed: Admin FTE]]-Sch_I_SB[[#This Row],[Prior Approved: Admin FTE]],0)</f>
        <v>0</v>
      </c>
      <c r="AC208" s="747">
        <f>IFERROR(Sch_I_SB[[#This Row],[Proposed: Total S&amp;B $]]-Sch_I_SB[[#This Row],[Prior Approved: Total S&amp;B $]],0)</f>
        <v>0</v>
      </c>
      <c r="AE208" s="749">
        <f>+Sch_I_SB[[#This Row],[Proposed: Direct FTE]]*(Sch_I_SB[[#This Row],[Proposed: Number of months]]/12)</f>
        <v>0</v>
      </c>
      <c r="AF208" s="750">
        <f>+Sch_I_SB[[#This Row],[Proposed: Admin FTE]]*(Sch_I_SB[[#This Row],[Proposed: Number of months]]/12)</f>
        <v>0</v>
      </c>
      <c r="AG208" s="749">
        <f>+Sch_I_SB[[#This Row],[Prior Approved: Direct FTE]]*(Sch_I_SB[[#This Row],[Prior Approved: Number of months]]/12)</f>
        <v>0</v>
      </c>
      <c r="AH208" s="751">
        <f>+Sch_I_SB[[#This Row],[Prior Approved: Admin FTE]]*(Sch_I_SB[[#This Row],[Prior Approved: Number of months]]/12)</f>
        <v>0</v>
      </c>
      <c r="AI208" s="752">
        <f t="shared" si="3"/>
        <v>0</v>
      </c>
      <c r="AJ208" s="751">
        <f t="shared" si="3"/>
        <v>0</v>
      </c>
    </row>
    <row r="209" spans="1:36">
      <c r="A209" s="723">
        <v>206</v>
      </c>
      <c r="B209" s="723">
        <f>+'Budget Summ Amt'!$L$6</f>
        <v>0</v>
      </c>
      <c r="C209" s="779">
        <f>+'Budget Summ Amt'!$D$6</f>
        <v>0</v>
      </c>
      <c r="D209" s="741"/>
      <c r="E209" s="725"/>
      <c r="F209" s="725"/>
      <c r="G209" s="726"/>
      <c r="H209" s="727"/>
      <c r="I209" s="728"/>
      <c r="J209" s="813"/>
      <c r="K209" s="742"/>
      <c r="L209" s="743"/>
      <c r="M209" s="743"/>
      <c r="N209" s="743"/>
      <c r="O209" s="744">
        <f>IFERROR((Sch_I_SB[[#This Row],[Proposed: Direct FTE]]+Sch_I_SB[[#This Row],[Proposed: Admin FTE]])*Sch_I_SB[[#This Row],[Proposed: Annual FTE salary $]]*(Sch_I_SB[[#This Row],[Proposed: Number of months]]/12),0)</f>
        <v>0</v>
      </c>
      <c r="P209" s="745"/>
      <c r="Q209" s="746">
        <f>Sch_I_SB[[#This Row],[Proposed: Benefits Rate %]]*Sch_I_SB[[#This Row],[Proposed: Total salary expense $]]</f>
        <v>0</v>
      </c>
      <c r="R209" s="747">
        <f>Sch_I_SB[[#This Row],[Proposed: Total salary expense $]]+Sch_I_SB[[#This Row],[Proposed: Benefits $]]</f>
        <v>0</v>
      </c>
      <c r="S209" s="742"/>
      <c r="T209" s="743"/>
      <c r="U209" s="743"/>
      <c r="V209" s="743"/>
      <c r="W209" s="744">
        <f>IFERROR((Sch_I_SB[[#This Row],[Prior Approved: Direct FTE]]+Sch_I_SB[[#This Row],[Prior Approved: Admin FTE]])*Sch_I_SB[[#This Row],[Prior Approved: Annual FTE salary $]]*(Sch_I_SB[[#This Row],[Prior Approved: Number of months]]/12),0)</f>
        <v>0</v>
      </c>
      <c r="X209" s="745"/>
      <c r="Y209" s="753">
        <f>Sch_I_SB[[#This Row],[Prior Approved: Total salary expense $]]*Sch_I_SB[[#This Row],[Prior Approved: Benefits Rate %]]</f>
        <v>0</v>
      </c>
      <c r="Z209" s="747">
        <f>+Sch_I_SB[[#This Row],[Prior Approved: Total salary expense $]]+Sch_I_SB[[#This Row],[Prior Approved: Benefits $]]</f>
        <v>0</v>
      </c>
      <c r="AA209" s="748">
        <f>IFERROR(Sch_I_SB[[#This Row],[Proposed: Direct FTE]]-Sch_I_SB[[#This Row],[Prior Approved: Direct FTE]],0)</f>
        <v>0</v>
      </c>
      <c r="AB209" s="744">
        <f>IFERROR(Sch_I_SB[[#This Row],[Proposed: Admin FTE]]-Sch_I_SB[[#This Row],[Prior Approved: Admin FTE]],0)</f>
        <v>0</v>
      </c>
      <c r="AC209" s="747">
        <f>IFERROR(Sch_I_SB[[#This Row],[Proposed: Total S&amp;B $]]-Sch_I_SB[[#This Row],[Prior Approved: Total S&amp;B $]],0)</f>
        <v>0</v>
      </c>
      <c r="AE209" s="749">
        <f>+Sch_I_SB[[#This Row],[Proposed: Direct FTE]]*(Sch_I_SB[[#This Row],[Proposed: Number of months]]/12)</f>
        <v>0</v>
      </c>
      <c r="AF209" s="750">
        <f>+Sch_I_SB[[#This Row],[Proposed: Admin FTE]]*(Sch_I_SB[[#This Row],[Proposed: Number of months]]/12)</f>
        <v>0</v>
      </c>
      <c r="AG209" s="749">
        <f>+Sch_I_SB[[#This Row],[Prior Approved: Direct FTE]]*(Sch_I_SB[[#This Row],[Prior Approved: Number of months]]/12)</f>
        <v>0</v>
      </c>
      <c r="AH209" s="751">
        <f>+Sch_I_SB[[#This Row],[Prior Approved: Admin FTE]]*(Sch_I_SB[[#This Row],[Prior Approved: Number of months]]/12)</f>
        <v>0</v>
      </c>
      <c r="AI209" s="752">
        <f t="shared" si="3"/>
        <v>0</v>
      </c>
      <c r="AJ209" s="751">
        <f t="shared" si="3"/>
        <v>0</v>
      </c>
    </row>
    <row r="210" spans="1:36">
      <c r="A210" s="723">
        <v>207</v>
      </c>
      <c r="B210" s="723">
        <f>+'Budget Summ Amt'!$L$6</f>
        <v>0</v>
      </c>
      <c r="C210" s="779">
        <f>+'Budget Summ Amt'!$D$6</f>
        <v>0</v>
      </c>
      <c r="D210" s="741"/>
      <c r="E210" s="725"/>
      <c r="F210" s="725"/>
      <c r="G210" s="726"/>
      <c r="H210" s="727"/>
      <c r="I210" s="728"/>
      <c r="J210" s="813"/>
      <c r="K210" s="742"/>
      <c r="L210" s="743"/>
      <c r="M210" s="743"/>
      <c r="N210" s="743"/>
      <c r="O210" s="744">
        <f>IFERROR((Sch_I_SB[[#This Row],[Proposed: Direct FTE]]+Sch_I_SB[[#This Row],[Proposed: Admin FTE]])*Sch_I_SB[[#This Row],[Proposed: Annual FTE salary $]]*(Sch_I_SB[[#This Row],[Proposed: Number of months]]/12),0)</f>
        <v>0</v>
      </c>
      <c r="P210" s="745"/>
      <c r="Q210" s="746">
        <f>Sch_I_SB[[#This Row],[Proposed: Benefits Rate %]]*Sch_I_SB[[#This Row],[Proposed: Total salary expense $]]</f>
        <v>0</v>
      </c>
      <c r="R210" s="747">
        <f>Sch_I_SB[[#This Row],[Proposed: Total salary expense $]]+Sch_I_SB[[#This Row],[Proposed: Benefits $]]</f>
        <v>0</v>
      </c>
      <c r="S210" s="742"/>
      <c r="T210" s="743"/>
      <c r="U210" s="743"/>
      <c r="V210" s="743"/>
      <c r="W210" s="744">
        <f>IFERROR((Sch_I_SB[[#This Row],[Prior Approved: Direct FTE]]+Sch_I_SB[[#This Row],[Prior Approved: Admin FTE]])*Sch_I_SB[[#This Row],[Prior Approved: Annual FTE salary $]]*(Sch_I_SB[[#This Row],[Prior Approved: Number of months]]/12),0)</f>
        <v>0</v>
      </c>
      <c r="X210" s="745"/>
      <c r="Y210" s="753">
        <f>Sch_I_SB[[#This Row],[Prior Approved: Total salary expense $]]*Sch_I_SB[[#This Row],[Prior Approved: Benefits Rate %]]</f>
        <v>0</v>
      </c>
      <c r="Z210" s="747">
        <f>+Sch_I_SB[[#This Row],[Prior Approved: Total salary expense $]]+Sch_I_SB[[#This Row],[Prior Approved: Benefits $]]</f>
        <v>0</v>
      </c>
      <c r="AA210" s="748">
        <f>IFERROR(Sch_I_SB[[#This Row],[Proposed: Direct FTE]]-Sch_I_SB[[#This Row],[Prior Approved: Direct FTE]],0)</f>
        <v>0</v>
      </c>
      <c r="AB210" s="744">
        <f>IFERROR(Sch_I_SB[[#This Row],[Proposed: Admin FTE]]-Sch_I_SB[[#This Row],[Prior Approved: Admin FTE]],0)</f>
        <v>0</v>
      </c>
      <c r="AC210" s="747">
        <f>IFERROR(Sch_I_SB[[#This Row],[Proposed: Total S&amp;B $]]-Sch_I_SB[[#This Row],[Prior Approved: Total S&amp;B $]],0)</f>
        <v>0</v>
      </c>
      <c r="AE210" s="749">
        <f>+Sch_I_SB[[#This Row],[Proposed: Direct FTE]]*(Sch_I_SB[[#This Row],[Proposed: Number of months]]/12)</f>
        <v>0</v>
      </c>
      <c r="AF210" s="750">
        <f>+Sch_I_SB[[#This Row],[Proposed: Admin FTE]]*(Sch_I_SB[[#This Row],[Proposed: Number of months]]/12)</f>
        <v>0</v>
      </c>
      <c r="AG210" s="749">
        <f>+Sch_I_SB[[#This Row],[Prior Approved: Direct FTE]]*(Sch_I_SB[[#This Row],[Prior Approved: Number of months]]/12)</f>
        <v>0</v>
      </c>
      <c r="AH210" s="751">
        <f>+Sch_I_SB[[#This Row],[Prior Approved: Admin FTE]]*(Sch_I_SB[[#This Row],[Prior Approved: Number of months]]/12)</f>
        <v>0</v>
      </c>
      <c r="AI210" s="752">
        <f t="shared" si="3"/>
        <v>0</v>
      </c>
      <c r="AJ210" s="751">
        <f t="shared" si="3"/>
        <v>0</v>
      </c>
    </row>
    <row r="211" spans="1:36">
      <c r="A211" s="723">
        <v>208</v>
      </c>
      <c r="B211" s="723">
        <f>+'Budget Summ Amt'!$L$6</f>
        <v>0</v>
      </c>
      <c r="C211" s="779">
        <f>+'Budget Summ Amt'!$D$6</f>
        <v>0</v>
      </c>
      <c r="D211" s="741"/>
      <c r="E211" s="725"/>
      <c r="F211" s="725"/>
      <c r="G211" s="726"/>
      <c r="H211" s="727"/>
      <c r="I211" s="728"/>
      <c r="J211" s="813"/>
      <c r="K211" s="742"/>
      <c r="L211" s="743"/>
      <c r="M211" s="743"/>
      <c r="N211" s="743"/>
      <c r="O211" s="744">
        <f>IFERROR((Sch_I_SB[[#This Row],[Proposed: Direct FTE]]+Sch_I_SB[[#This Row],[Proposed: Admin FTE]])*Sch_I_SB[[#This Row],[Proposed: Annual FTE salary $]]*(Sch_I_SB[[#This Row],[Proposed: Number of months]]/12),0)</f>
        <v>0</v>
      </c>
      <c r="P211" s="745"/>
      <c r="Q211" s="746">
        <f>Sch_I_SB[[#This Row],[Proposed: Benefits Rate %]]*Sch_I_SB[[#This Row],[Proposed: Total salary expense $]]</f>
        <v>0</v>
      </c>
      <c r="R211" s="747">
        <f>Sch_I_SB[[#This Row],[Proposed: Total salary expense $]]+Sch_I_SB[[#This Row],[Proposed: Benefits $]]</f>
        <v>0</v>
      </c>
      <c r="S211" s="742"/>
      <c r="T211" s="743"/>
      <c r="U211" s="743"/>
      <c r="V211" s="743"/>
      <c r="W211" s="744">
        <f>IFERROR((Sch_I_SB[[#This Row],[Prior Approved: Direct FTE]]+Sch_I_SB[[#This Row],[Prior Approved: Admin FTE]])*Sch_I_SB[[#This Row],[Prior Approved: Annual FTE salary $]]*(Sch_I_SB[[#This Row],[Prior Approved: Number of months]]/12),0)</f>
        <v>0</v>
      </c>
      <c r="X211" s="745"/>
      <c r="Y211" s="753">
        <f>Sch_I_SB[[#This Row],[Prior Approved: Total salary expense $]]*Sch_I_SB[[#This Row],[Prior Approved: Benefits Rate %]]</f>
        <v>0</v>
      </c>
      <c r="Z211" s="747">
        <f>+Sch_I_SB[[#This Row],[Prior Approved: Total salary expense $]]+Sch_I_SB[[#This Row],[Prior Approved: Benefits $]]</f>
        <v>0</v>
      </c>
      <c r="AA211" s="748">
        <f>IFERROR(Sch_I_SB[[#This Row],[Proposed: Direct FTE]]-Sch_I_SB[[#This Row],[Prior Approved: Direct FTE]],0)</f>
        <v>0</v>
      </c>
      <c r="AB211" s="744">
        <f>IFERROR(Sch_I_SB[[#This Row],[Proposed: Admin FTE]]-Sch_I_SB[[#This Row],[Prior Approved: Admin FTE]],0)</f>
        <v>0</v>
      </c>
      <c r="AC211" s="747">
        <f>IFERROR(Sch_I_SB[[#This Row],[Proposed: Total S&amp;B $]]-Sch_I_SB[[#This Row],[Prior Approved: Total S&amp;B $]],0)</f>
        <v>0</v>
      </c>
      <c r="AE211" s="749">
        <f>+Sch_I_SB[[#This Row],[Proposed: Direct FTE]]*(Sch_I_SB[[#This Row],[Proposed: Number of months]]/12)</f>
        <v>0</v>
      </c>
      <c r="AF211" s="750">
        <f>+Sch_I_SB[[#This Row],[Proposed: Admin FTE]]*(Sch_I_SB[[#This Row],[Proposed: Number of months]]/12)</f>
        <v>0</v>
      </c>
      <c r="AG211" s="749">
        <f>+Sch_I_SB[[#This Row],[Prior Approved: Direct FTE]]*(Sch_I_SB[[#This Row],[Prior Approved: Number of months]]/12)</f>
        <v>0</v>
      </c>
      <c r="AH211" s="751">
        <f>+Sch_I_SB[[#This Row],[Prior Approved: Admin FTE]]*(Sch_I_SB[[#This Row],[Prior Approved: Number of months]]/12)</f>
        <v>0</v>
      </c>
      <c r="AI211" s="752">
        <f t="shared" si="3"/>
        <v>0</v>
      </c>
      <c r="AJ211" s="751">
        <f t="shared" si="3"/>
        <v>0</v>
      </c>
    </row>
    <row r="212" spans="1:36">
      <c r="A212" s="723">
        <v>209</v>
      </c>
      <c r="B212" s="723">
        <f>+'Budget Summ Amt'!$L$6</f>
        <v>0</v>
      </c>
      <c r="C212" s="779">
        <f>+'Budget Summ Amt'!$D$6</f>
        <v>0</v>
      </c>
      <c r="D212" s="741"/>
      <c r="E212" s="725"/>
      <c r="F212" s="725"/>
      <c r="G212" s="726"/>
      <c r="H212" s="727"/>
      <c r="I212" s="728"/>
      <c r="J212" s="813"/>
      <c r="K212" s="742"/>
      <c r="L212" s="743"/>
      <c r="M212" s="743"/>
      <c r="N212" s="743"/>
      <c r="O212" s="744">
        <f>IFERROR((Sch_I_SB[[#This Row],[Proposed: Direct FTE]]+Sch_I_SB[[#This Row],[Proposed: Admin FTE]])*Sch_I_SB[[#This Row],[Proposed: Annual FTE salary $]]*(Sch_I_SB[[#This Row],[Proposed: Number of months]]/12),0)</f>
        <v>0</v>
      </c>
      <c r="P212" s="745"/>
      <c r="Q212" s="746">
        <f>Sch_I_SB[[#This Row],[Proposed: Benefits Rate %]]*Sch_I_SB[[#This Row],[Proposed: Total salary expense $]]</f>
        <v>0</v>
      </c>
      <c r="R212" s="747">
        <f>Sch_I_SB[[#This Row],[Proposed: Total salary expense $]]+Sch_I_SB[[#This Row],[Proposed: Benefits $]]</f>
        <v>0</v>
      </c>
      <c r="S212" s="742"/>
      <c r="T212" s="743"/>
      <c r="U212" s="743"/>
      <c r="V212" s="743"/>
      <c r="W212" s="744">
        <f>IFERROR((Sch_I_SB[[#This Row],[Prior Approved: Direct FTE]]+Sch_I_SB[[#This Row],[Prior Approved: Admin FTE]])*Sch_I_SB[[#This Row],[Prior Approved: Annual FTE salary $]]*(Sch_I_SB[[#This Row],[Prior Approved: Number of months]]/12),0)</f>
        <v>0</v>
      </c>
      <c r="X212" s="745"/>
      <c r="Y212" s="753">
        <f>Sch_I_SB[[#This Row],[Prior Approved: Total salary expense $]]*Sch_I_SB[[#This Row],[Prior Approved: Benefits Rate %]]</f>
        <v>0</v>
      </c>
      <c r="Z212" s="747">
        <f>+Sch_I_SB[[#This Row],[Prior Approved: Total salary expense $]]+Sch_I_SB[[#This Row],[Prior Approved: Benefits $]]</f>
        <v>0</v>
      </c>
      <c r="AA212" s="748">
        <f>IFERROR(Sch_I_SB[[#This Row],[Proposed: Direct FTE]]-Sch_I_SB[[#This Row],[Prior Approved: Direct FTE]],0)</f>
        <v>0</v>
      </c>
      <c r="AB212" s="744">
        <f>IFERROR(Sch_I_SB[[#This Row],[Proposed: Admin FTE]]-Sch_I_SB[[#This Row],[Prior Approved: Admin FTE]],0)</f>
        <v>0</v>
      </c>
      <c r="AC212" s="747">
        <f>IFERROR(Sch_I_SB[[#This Row],[Proposed: Total S&amp;B $]]-Sch_I_SB[[#This Row],[Prior Approved: Total S&amp;B $]],0)</f>
        <v>0</v>
      </c>
      <c r="AE212" s="749">
        <f>+Sch_I_SB[[#This Row],[Proposed: Direct FTE]]*(Sch_I_SB[[#This Row],[Proposed: Number of months]]/12)</f>
        <v>0</v>
      </c>
      <c r="AF212" s="750">
        <f>+Sch_I_SB[[#This Row],[Proposed: Admin FTE]]*(Sch_I_SB[[#This Row],[Proposed: Number of months]]/12)</f>
        <v>0</v>
      </c>
      <c r="AG212" s="749">
        <f>+Sch_I_SB[[#This Row],[Prior Approved: Direct FTE]]*(Sch_I_SB[[#This Row],[Prior Approved: Number of months]]/12)</f>
        <v>0</v>
      </c>
      <c r="AH212" s="751">
        <f>+Sch_I_SB[[#This Row],[Prior Approved: Admin FTE]]*(Sch_I_SB[[#This Row],[Prior Approved: Number of months]]/12)</f>
        <v>0</v>
      </c>
      <c r="AI212" s="752">
        <f t="shared" si="3"/>
        <v>0</v>
      </c>
      <c r="AJ212" s="751">
        <f t="shared" si="3"/>
        <v>0</v>
      </c>
    </row>
    <row r="213" spans="1:36">
      <c r="A213" s="723">
        <v>210</v>
      </c>
      <c r="B213" s="723">
        <f>+'Budget Summ Amt'!$L$6</f>
        <v>0</v>
      </c>
      <c r="C213" s="779">
        <f>+'Budget Summ Amt'!$D$6</f>
        <v>0</v>
      </c>
      <c r="D213" s="741"/>
      <c r="E213" s="725"/>
      <c r="F213" s="725"/>
      <c r="G213" s="726"/>
      <c r="H213" s="727"/>
      <c r="I213" s="728"/>
      <c r="J213" s="813"/>
      <c r="K213" s="742"/>
      <c r="L213" s="743"/>
      <c r="M213" s="743"/>
      <c r="N213" s="743"/>
      <c r="O213" s="744">
        <f>IFERROR((Sch_I_SB[[#This Row],[Proposed: Direct FTE]]+Sch_I_SB[[#This Row],[Proposed: Admin FTE]])*Sch_I_SB[[#This Row],[Proposed: Annual FTE salary $]]*(Sch_I_SB[[#This Row],[Proposed: Number of months]]/12),0)</f>
        <v>0</v>
      </c>
      <c r="P213" s="745"/>
      <c r="Q213" s="746">
        <f>Sch_I_SB[[#This Row],[Proposed: Benefits Rate %]]*Sch_I_SB[[#This Row],[Proposed: Total salary expense $]]</f>
        <v>0</v>
      </c>
      <c r="R213" s="747">
        <f>Sch_I_SB[[#This Row],[Proposed: Total salary expense $]]+Sch_I_SB[[#This Row],[Proposed: Benefits $]]</f>
        <v>0</v>
      </c>
      <c r="S213" s="742"/>
      <c r="T213" s="743"/>
      <c r="U213" s="743"/>
      <c r="V213" s="743"/>
      <c r="W213" s="744">
        <f>IFERROR((Sch_I_SB[[#This Row],[Prior Approved: Direct FTE]]+Sch_I_SB[[#This Row],[Prior Approved: Admin FTE]])*Sch_I_SB[[#This Row],[Prior Approved: Annual FTE salary $]]*(Sch_I_SB[[#This Row],[Prior Approved: Number of months]]/12),0)</f>
        <v>0</v>
      </c>
      <c r="X213" s="745"/>
      <c r="Y213" s="753">
        <f>Sch_I_SB[[#This Row],[Prior Approved: Total salary expense $]]*Sch_I_SB[[#This Row],[Prior Approved: Benefits Rate %]]</f>
        <v>0</v>
      </c>
      <c r="Z213" s="747">
        <f>+Sch_I_SB[[#This Row],[Prior Approved: Total salary expense $]]+Sch_I_SB[[#This Row],[Prior Approved: Benefits $]]</f>
        <v>0</v>
      </c>
      <c r="AA213" s="748">
        <f>IFERROR(Sch_I_SB[[#This Row],[Proposed: Direct FTE]]-Sch_I_SB[[#This Row],[Prior Approved: Direct FTE]],0)</f>
        <v>0</v>
      </c>
      <c r="AB213" s="744">
        <f>IFERROR(Sch_I_SB[[#This Row],[Proposed: Admin FTE]]-Sch_I_SB[[#This Row],[Prior Approved: Admin FTE]],0)</f>
        <v>0</v>
      </c>
      <c r="AC213" s="747">
        <f>IFERROR(Sch_I_SB[[#This Row],[Proposed: Total S&amp;B $]]-Sch_I_SB[[#This Row],[Prior Approved: Total S&amp;B $]],0)</f>
        <v>0</v>
      </c>
      <c r="AE213" s="749">
        <f>+Sch_I_SB[[#This Row],[Proposed: Direct FTE]]*(Sch_I_SB[[#This Row],[Proposed: Number of months]]/12)</f>
        <v>0</v>
      </c>
      <c r="AF213" s="750">
        <f>+Sch_I_SB[[#This Row],[Proposed: Admin FTE]]*(Sch_I_SB[[#This Row],[Proposed: Number of months]]/12)</f>
        <v>0</v>
      </c>
      <c r="AG213" s="749">
        <f>+Sch_I_SB[[#This Row],[Prior Approved: Direct FTE]]*(Sch_I_SB[[#This Row],[Prior Approved: Number of months]]/12)</f>
        <v>0</v>
      </c>
      <c r="AH213" s="751">
        <f>+Sch_I_SB[[#This Row],[Prior Approved: Admin FTE]]*(Sch_I_SB[[#This Row],[Prior Approved: Number of months]]/12)</f>
        <v>0</v>
      </c>
      <c r="AI213" s="752">
        <f t="shared" si="3"/>
        <v>0</v>
      </c>
      <c r="AJ213" s="751">
        <f t="shared" si="3"/>
        <v>0</v>
      </c>
    </row>
    <row r="214" spans="1:36">
      <c r="A214" s="723">
        <v>211</v>
      </c>
      <c r="B214" s="723">
        <f>+'Budget Summ Amt'!$L$6</f>
        <v>0</v>
      </c>
      <c r="C214" s="779">
        <f>+'Budget Summ Amt'!$D$6</f>
        <v>0</v>
      </c>
      <c r="D214" s="741"/>
      <c r="E214" s="725"/>
      <c r="F214" s="725"/>
      <c r="G214" s="726"/>
      <c r="H214" s="727"/>
      <c r="I214" s="728"/>
      <c r="J214" s="813"/>
      <c r="K214" s="742"/>
      <c r="L214" s="743"/>
      <c r="M214" s="743"/>
      <c r="N214" s="743"/>
      <c r="O214" s="744">
        <f>IFERROR((Sch_I_SB[[#This Row],[Proposed: Direct FTE]]+Sch_I_SB[[#This Row],[Proposed: Admin FTE]])*Sch_I_SB[[#This Row],[Proposed: Annual FTE salary $]]*(Sch_I_SB[[#This Row],[Proposed: Number of months]]/12),0)</f>
        <v>0</v>
      </c>
      <c r="P214" s="745"/>
      <c r="Q214" s="746">
        <f>Sch_I_SB[[#This Row],[Proposed: Benefits Rate %]]*Sch_I_SB[[#This Row],[Proposed: Total salary expense $]]</f>
        <v>0</v>
      </c>
      <c r="R214" s="747">
        <f>Sch_I_SB[[#This Row],[Proposed: Total salary expense $]]+Sch_I_SB[[#This Row],[Proposed: Benefits $]]</f>
        <v>0</v>
      </c>
      <c r="S214" s="742"/>
      <c r="T214" s="743"/>
      <c r="U214" s="743"/>
      <c r="V214" s="743"/>
      <c r="W214" s="744">
        <f>IFERROR((Sch_I_SB[[#This Row],[Prior Approved: Direct FTE]]+Sch_I_SB[[#This Row],[Prior Approved: Admin FTE]])*Sch_I_SB[[#This Row],[Prior Approved: Annual FTE salary $]]*(Sch_I_SB[[#This Row],[Prior Approved: Number of months]]/12),0)</f>
        <v>0</v>
      </c>
      <c r="X214" s="745"/>
      <c r="Y214" s="753">
        <f>Sch_I_SB[[#This Row],[Prior Approved: Total salary expense $]]*Sch_I_SB[[#This Row],[Prior Approved: Benefits Rate %]]</f>
        <v>0</v>
      </c>
      <c r="Z214" s="747">
        <f>+Sch_I_SB[[#This Row],[Prior Approved: Total salary expense $]]+Sch_I_SB[[#This Row],[Prior Approved: Benefits $]]</f>
        <v>0</v>
      </c>
      <c r="AA214" s="748">
        <f>IFERROR(Sch_I_SB[[#This Row],[Proposed: Direct FTE]]-Sch_I_SB[[#This Row],[Prior Approved: Direct FTE]],0)</f>
        <v>0</v>
      </c>
      <c r="AB214" s="744">
        <f>IFERROR(Sch_I_SB[[#This Row],[Proposed: Admin FTE]]-Sch_I_SB[[#This Row],[Prior Approved: Admin FTE]],0)</f>
        <v>0</v>
      </c>
      <c r="AC214" s="747">
        <f>IFERROR(Sch_I_SB[[#This Row],[Proposed: Total S&amp;B $]]-Sch_I_SB[[#This Row],[Prior Approved: Total S&amp;B $]],0)</f>
        <v>0</v>
      </c>
      <c r="AE214" s="749">
        <f>+Sch_I_SB[[#This Row],[Proposed: Direct FTE]]*(Sch_I_SB[[#This Row],[Proposed: Number of months]]/12)</f>
        <v>0</v>
      </c>
      <c r="AF214" s="750">
        <f>+Sch_I_SB[[#This Row],[Proposed: Admin FTE]]*(Sch_I_SB[[#This Row],[Proposed: Number of months]]/12)</f>
        <v>0</v>
      </c>
      <c r="AG214" s="749">
        <f>+Sch_I_SB[[#This Row],[Prior Approved: Direct FTE]]*(Sch_I_SB[[#This Row],[Prior Approved: Number of months]]/12)</f>
        <v>0</v>
      </c>
      <c r="AH214" s="751">
        <f>+Sch_I_SB[[#This Row],[Prior Approved: Admin FTE]]*(Sch_I_SB[[#This Row],[Prior Approved: Number of months]]/12)</f>
        <v>0</v>
      </c>
      <c r="AI214" s="752">
        <f t="shared" si="3"/>
        <v>0</v>
      </c>
      <c r="AJ214" s="751">
        <f t="shared" si="3"/>
        <v>0</v>
      </c>
    </row>
    <row r="215" spans="1:36">
      <c r="A215" s="723">
        <v>212</v>
      </c>
      <c r="B215" s="723">
        <f>+'Budget Summ Amt'!$L$6</f>
        <v>0</v>
      </c>
      <c r="C215" s="779">
        <f>+'Budget Summ Amt'!$D$6</f>
        <v>0</v>
      </c>
      <c r="D215" s="741"/>
      <c r="E215" s="725"/>
      <c r="F215" s="725"/>
      <c r="G215" s="726"/>
      <c r="H215" s="727"/>
      <c r="I215" s="728"/>
      <c r="J215" s="813"/>
      <c r="K215" s="742"/>
      <c r="L215" s="743"/>
      <c r="M215" s="743"/>
      <c r="N215" s="743"/>
      <c r="O215" s="744">
        <f>IFERROR((Sch_I_SB[[#This Row],[Proposed: Direct FTE]]+Sch_I_SB[[#This Row],[Proposed: Admin FTE]])*Sch_I_SB[[#This Row],[Proposed: Annual FTE salary $]]*(Sch_I_SB[[#This Row],[Proposed: Number of months]]/12),0)</f>
        <v>0</v>
      </c>
      <c r="P215" s="745"/>
      <c r="Q215" s="746">
        <f>Sch_I_SB[[#This Row],[Proposed: Benefits Rate %]]*Sch_I_SB[[#This Row],[Proposed: Total salary expense $]]</f>
        <v>0</v>
      </c>
      <c r="R215" s="747">
        <f>Sch_I_SB[[#This Row],[Proposed: Total salary expense $]]+Sch_I_SB[[#This Row],[Proposed: Benefits $]]</f>
        <v>0</v>
      </c>
      <c r="S215" s="742"/>
      <c r="T215" s="743"/>
      <c r="U215" s="743"/>
      <c r="V215" s="743"/>
      <c r="W215" s="744">
        <f>IFERROR((Sch_I_SB[[#This Row],[Prior Approved: Direct FTE]]+Sch_I_SB[[#This Row],[Prior Approved: Admin FTE]])*Sch_I_SB[[#This Row],[Prior Approved: Annual FTE salary $]]*(Sch_I_SB[[#This Row],[Prior Approved: Number of months]]/12),0)</f>
        <v>0</v>
      </c>
      <c r="X215" s="745"/>
      <c r="Y215" s="753">
        <f>Sch_I_SB[[#This Row],[Prior Approved: Total salary expense $]]*Sch_I_SB[[#This Row],[Prior Approved: Benefits Rate %]]</f>
        <v>0</v>
      </c>
      <c r="Z215" s="747">
        <f>+Sch_I_SB[[#This Row],[Prior Approved: Total salary expense $]]+Sch_I_SB[[#This Row],[Prior Approved: Benefits $]]</f>
        <v>0</v>
      </c>
      <c r="AA215" s="748">
        <f>IFERROR(Sch_I_SB[[#This Row],[Proposed: Direct FTE]]-Sch_I_SB[[#This Row],[Prior Approved: Direct FTE]],0)</f>
        <v>0</v>
      </c>
      <c r="AB215" s="744">
        <f>IFERROR(Sch_I_SB[[#This Row],[Proposed: Admin FTE]]-Sch_I_SB[[#This Row],[Prior Approved: Admin FTE]],0)</f>
        <v>0</v>
      </c>
      <c r="AC215" s="747">
        <f>IFERROR(Sch_I_SB[[#This Row],[Proposed: Total S&amp;B $]]-Sch_I_SB[[#This Row],[Prior Approved: Total S&amp;B $]],0)</f>
        <v>0</v>
      </c>
      <c r="AE215" s="749">
        <f>+Sch_I_SB[[#This Row],[Proposed: Direct FTE]]*(Sch_I_SB[[#This Row],[Proposed: Number of months]]/12)</f>
        <v>0</v>
      </c>
      <c r="AF215" s="750">
        <f>+Sch_I_SB[[#This Row],[Proposed: Admin FTE]]*(Sch_I_SB[[#This Row],[Proposed: Number of months]]/12)</f>
        <v>0</v>
      </c>
      <c r="AG215" s="749">
        <f>+Sch_I_SB[[#This Row],[Prior Approved: Direct FTE]]*(Sch_I_SB[[#This Row],[Prior Approved: Number of months]]/12)</f>
        <v>0</v>
      </c>
      <c r="AH215" s="751">
        <f>+Sch_I_SB[[#This Row],[Prior Approved: Admin FTE]]*(Sch_I_SB[[#This Row],[Prior Approved: Number of months]]/12)</f>
        <v>0</v>
      </c>
      <c r="AI215" s="752">
        <f t="shared" si="3"/>
        <v>0</v>
      </c>
      <c r="AJ215" s="751">
        <f t="shared" si="3"/>
        <v>0</v>
      </c>
    </row>
    <row r="216" spans="1:36">
      <c r="A216" s="723">
        <v>213</v>
      </c>
      <c r="B216" s="723">
        <f>+'Budget Summ Amt'!$L$6</f>
        <v>0</v>
      </c>
      <c r="C216" s="779">
        <f>+'Budget Summ Amt'!$D$6</f>
        <v>0</v>
      </c>
      <c r="D216" s="741"/>
      <c r="E216" s="725"/>
      <c r="F216" s="725"/>
      <c r="G216" s="726"/>
      <c r="H216" s="727"/>
      <c r="I216" s="728"/>
      <c r="J216" s="813"/>
      <c r="K216" s="742"/>
      <c r="L216" s="743"/>
      <c r="M216" s="743"/>
      <c r="N216" s="743"/>
      <c r="O216" s="744">
        <f>IFERROR((Sch_I_SB[[#This Row],[Proposed: Direct FTE]]+Sch_I_SB[[#This Row],[Proposed: Admin FTE]])*Sch_I_SB[[#This Row],[Proposed: Annual FTE salary $]]*(Sch_I_SB[[#This Row],[Proposed: Number of months]]/12),0)</f>
        <v>0</v>
      </c>
      <c r="P216" s="745"/>
      <c r="Q216" s="746">
        <f>Sch_I_SB[[#This Row],[Proposed: Benefits Rate %]]*Sch_I_SB[[#This Row],[Proposed: Total salary expense $]]</f>
        <v>0</v>
      </c>
      <c r="R216" s="747">
        <f>Sch_I_SB[[#This Row],[Proposed: Total salary expense $]]+Sch_I_SB[[#This Row],[Proposed: Benefits $]]</f>
        <v>0</v>
      </c>
      <c r="S216" s="742"/>
      <c r="T216" s="743"/>
      <c r="U216" s="743"/>
      <c r="V216" s="743"/>
      <c r="W216" s="744">
        <f>IFERROR((Sch_I_SB[[#This Row],[Prior Approved: Direct FTE]]+Sch_I_SB[[#This Row],[Prior Approved: Admin FTE]])*Sch_I_SB[[#This Row],[Prior Approved: Annual FTE salary $]]*(Sch_I_SB[[#This Row],[Prior Approved: Number of months]]/12),0)</f>
        <v>0</v>
      </c>
      <c r="X216" s="745"/>
      <c r="Y216" s="753">
        <f>Sch_I_SB[[#This Row],[Prior Approved: Total salary expense $]]*Sch_I_SB[[#This Row],[Prior Approved: Benefits Rate %]]</f>
        <v>0</v>
      </c>
      <c r="Z216" s="747">
        <f>+Sch_I_SB[[#This Row],[Prior Approved: Total salary expense $]]+Sch_I_SB[[#This Row],[Prior Approved: Benefits $]]</f>
        <v>0</v>
      </c>
      <c r="AA216" s="748">
        <f>IFERROR(Sch_I_SB[[#This Row],[Proposed: Direct FTE]]-Sch_I_SB[[#This Row],[Prior Approved: Direct FTE]],0)</f>
        <v>0</v>
      </c>
      <c r="AB216" s="744">
        <f>IFERROR(Sch_I_SB[[#This Row],[Proposed: Admin FTE]]-Sch_I_SB[[#This Row],[Prior Approved: Admin FTE]],0)</f>
        <v>0</v>
      </c>
      <c r="AC216" s="747">
        <f>IFERROR(Sch_I_SB[[#This Row],[Proposed: Total S&amp;B $]]-Sch_I_SB[[#This Row],[Prior Approved: Total S&amp;B $]],0)</f>
        <v>0</v>
      </c>
      <c r="AE216" s="749">
        <f>+Sch_I_SB[[#This Row],[Proposed: Direct FTE]]*(Sch_I_SB[[#This Row],[Proposed: Number of months]]/12)</f>
        <v>0</v>
      </c>
      <c r="AF216" s="750">
        <f>+Sch_I_SB[[#This Row],[Proposed: Admin FTE]]*(Sch_I_SB[[#This Row],[Proposed: Number of months]]/12)</f>
        <v>0</v>
      </c>
      <c r="AG216" s="749">
        <f>+Sch_I_SB[[#This Row],[Prior Approved: Direct FTE]]*(Sch_I_SB[[#This Row],[Prior Approved: Number of months]]/12)</f>
        <v>0</v>
      </c>
      <c r="AH216" s="751">
        <f>+Sch_I_SB[[#This Row],[Prior Approved: Admin FTE]]*(Sch_I_SB[[#This Row],[Prior Approved: Number of months]]/12)</f>
        <v>0</v>
      </c>
      <c r="AI216" s="752">
        <f t="shared" si="3"/>
        <v>0</v>
      </c>
      <c r="AJ216" s="751">
        <f t="shared" si="3"/>
        <v>0</v>
      </c>
    </row>
    <row r="217" spans="1:36">
      <c r="A217" s="723">
        <v>214</v>
      </c>
      <c r="B217" s="723">
        <f>+'Budget Summ Amt'!$L$6</f>
        <v>0</v>
      </c>
      <c r="C217" s="779">
        <f>+'Budget Summ Amt'!$D$6</f>
        <v>0</v>
      </c>
      <c r="D217" s="741"/>
      <c r="E217" s="725"/>
      <c r="F217" s="725"/>
      <c r="G217" s="726"/>
      <c r="H217" s="727"/>
      <c r="I217" s="728"/>
      <c r="J217" s="813"/>
      <c r="K217" s="742"/>
      <c r="L217" s="743"/>
      <c r="M217" s="743"/>
      <c r="N217" s="743"/>
      <c r="O217" s="744">
        <f>IFERROR((Sch_I_SB[[#This Row],[Proposed: Direct FTE]]+Sch_I_SB[[#This Row],[Proposed: Admin FTE]])*Sch_I_SB[[#This Row],[Proposed: Annual FTE salary $]]*(Sch_I_SB[[#This Row],[Proposed: Number of months]]/12),0)</f>
        <v>0</v>
      </c>
      <c r="P217" s="745"/>
      <c r="Q217" s="746">
        <f>Sch_I_SB[[#This Row],[Proposed: Benefits Rate %]]*Sch_I_SB[[#This Row],[Proposed: Total salary expense $]]</f>
        <v>0</v>
      </c>
      <c r="R217" s="747">
        <f>Sch_I_SB[[#This Row],[Proposed: Total salary expense $]]+Sch_I_SB[[#This Row],[Proposed: Benefits $]]</f>
        <v>0</v>
      </c>
      <c r="S217" s="742"/>
      <c r="T217" s="743"/>
      <c r="U217" s="743"/>
      <c r="V217" s="743"/>
      <c r="W217" s="744">
        <f>IFERROR((Sch_I_SB[[#This Row],[Prior Approved: Direct FTE]]+Sch_I_SB[[#This Row],[Prior Approved: Admin FTE]])*Sch_I_SB[[#This Row],[Prior Approved: Annual FTE salary $]]*(Sch_I_SB[[#This Row],[Prior Approved: Number of months]]/12),0)</f>
        <v>0</v>
      </c>
      <c r="X217" s="745"/>
      <c r="Y217" s="753">
        <f>Sch_I_SB[[#This Row],[Prior Approved: Total salary expense $]]*Sch_I_SB[[#This Row],[Prior Approved: Benefits Rate %]]</f>
        <v>0</v>
      </c>
      <c r="Z217" s="747">
        <f>+Sch_I_SB[[#This Row],[Prior Approved: Total salary expense $]]+Sch_I_SB[[#This Row],[Prior Approved: Benefits $]]</f>
        <v>0</v>
      </c>
      <c r="AA217" s="748">
        <f>IFERROR(Sch_I_SB[[#This Row],[Proposed: Direct FTE]]-Sch_I_SB[[#This Row],[Prior Approved: Direct FTE]],0)</f>
        <v>0</v>
      </c>
      <c r="AB217" s="744">
        <f>IFERROR(Sch_I_SB[[#This Row],[Proposed: Admin FTE]]-Sch_I_SB[[#This Row],[Prior Approved: Admin FTE]],0)</f>
        <v>0</v>
      </c>
      <c r="AC217" s="747">
        <f>IFERROR(Sch_I_SB[[#This Row],[Proposed: Total S&amp;B $]]-Sch_I_SB[[#This Row],[Prior Approved: Total S&amp;B $]],0)</f>
        <v>0</v>
      </c>
      <c r="AE217" s="749">
        <f>+Sch_I_SB[[#This Row],[Proposed: Direct FTE]]*(Sch_I_SB[[#This Row],[Proposed: Number of months]]/12)</f>
        <v>0</v>
      </c>
      <c r="AF217" s="750">
        <f>+Sch_I_SB[[#This Row],[Proposed: Admin FTE]]*(Sch_I_SB[[#This Row],[Proposed: Number of months]]/12)</f>
        <v>0</v>
      </c>
      <c r="AG217" s="749">
        <f>+Sch_I_SB[[#This Row],[Prior Approved: Direct FTE]]*(Sch_I_SB[[#This Row],[Prior Approved: Number of months]]/12)</f>
        <v>0</v>
      </c>
      <c r="AH217" s="751">
        <f>+Sch_I_SB[[#This Row],[Prior Approved: Admin FTE]]*(Sch_I_SB[[#This Row],[Prior Approved: Number of months]]/12)</f>
        <v>0</v>
      </c>
      <c r="AI217" s="752">
        <f t="shared" si="3"/>
        <v>0</v>
      </c>
      <c r="AJ217" s="751">
        <f t="shared" si="3"/>
        <v>0</v>
      </c>
    </row>
    <row r="218" spans="1:36">
      <c r="A218" s="723">
        <v>215</v>
      </c>
      <c r="B218" s="723">
        <f>+'Budget Summ Amt'!$L$6</f>
        <v>0</v>
      </c>
      <c r="C218" s="779">
        <f>+'Budget Summ Amt'!$D$6</f>
        <v>0</v>
      </c>
      <c r="D218" s="741"/>
      <c r="E218" s="725"/>
      <c r="F218" s="725"/>
      <c r="G218" s="726"/>
      <c r="H218" s="727"/>
      <c r="I218" s="728"/>
      <c r="J218" s="813"/>
      <c r="K218" s="742"/>
      <c r="L218" s="743"/>
      <c r="M218" s="743"/>
      <c r="N218" s="743"/>
      <c r="O218" s="744">
        <f>IFERROR((Sch_I_SB[[#This Row],[Proposed: Direct FTE]]+Sch_I_SB[[#This Row],[Proposed: Admin FTE]])*Sch_I_SB[[#This Row],[Proposed: Annual FTE salary $]]*(Sch_I_SB[[#This Row],[Proposed: Number of months]]/12),0)</f>
        <v>0</v>
      </c>
      <c r="P218" s="745"/>
      <c r="Q218" s="746">
        <f>Sch_I_SB[[#This Row],[Proposed: Benefits Rate %]]*Sch_I_SB[[#This Row],[Proposed: Total salary expense $]]</f>
        <v>0</v>
      </c>
      <c r="R218" s="747">
        <f>Sch_I_SB[[#This Row],[Proposed: Total salary expense $]]+Sch_I_SB[[#This Row],[Proposed: Benefits $]]</f>
        <v>0</v>
      </c>
      <c r="S218" s="742"/>
      <c r="T218" s="743"/>
      <c r="U218" s="743"/>
      <c r="V218" s="743"/>
      <c r="W218" s="744">
        <f>IFERROR((Sch_I_SB[[#This Row],[Prior Approved: Direct FTE]]+Sch_I_SB[[#This Row],[Prior Approved: Admin FTE]])*Sch_I_SB[[#This Row],[Prior Approved: Annual FTE salary $]]*(Sch_I_SB[[#This Row],[Prior Approved: Number of months]]/12),0)</f>
        <v>0</v>
      </c>
      <c r="X218" s="745"/>
      <c r="Y218" s="753">
        <f>Sch_I_SB[[#This Row],[Prior Approved: Total salary expense $]]*Sch_I_SB[[#This Row],[Prior Approved: Benefits Rate %]]</f>
        <v>0</v>
      </c>
      <c r="Z218" s="747">
        <f>+Sch_I_SB[[#This Row],[Prior Approved: Total salary expense $]]+Sch_I_SB[[#This Row],[Prior Approved: Benefits $]]</f>
        <v>0</v>
      </c>
      <c r="AA218" s="748">
        <f>IFERROR(Sch_I_SB[[#This Row],[Proposed: Direct FTE]]-Sch_I_SB[[#This Row],[Prior Approved: Direct FTE]],0)</f>
        <v>0</v>
      </c>
      <c r="AB218" s="744">
        <f>IFERROR(Sch_I_SB[[#This Row],[Proposed: Admin FTE]]-Sch_I_SB[[#This Row],[Prior Approved: Admin FTE]],0)</f>
        <v>0</v>
      </c>
      <c r="AC218" s="747">
        <f>IFERROR(Sch_I_SB[[#This Row],[Proposed: Total S&amp;B $]]-Sch_I_SB[[#This Row],[Prior Approved: Total S&amp;B $]],0)</f>
        <v>0</v>
      </c>
      <c r="AE218" s="749">
        <f>+Sch_I_SB[[#This Row],[Proposed: Direct FTE]]*(Sch_I_SB[[#This Row],[Proposed: Number of months]]/12)</f>
        <v>0</v>
      </c>
      <c r="AF218" s="750">
        <f>+Sch_I_SB[[#This Row],[Proposed: Admin FTE]]*(Sch_I_SB[[#This Row],[Proposed: Number of months]]/12)</f>
        <v>0</v>
      </c>
      <c r="AG218" s="749">
        <f>+Sch_I_SB[[#This Row],[Prior Approved: Direct FTE]]*(Sch_I_SB[[#This Row],[Prior Approved: Number of months]]/12)</f>
        <v>0</v>
      </c>
      <c r="AH218" s="751">
        <f>+Sch_I_SB[[#This Row],[Prior Approved: Admin FTE]]*(Sch_I_SB[[#This Row],[Prior Approved: Number of months]]/12)</f>
        <v>0</v>
      </c>
      <c r="AI218" s="752">
        <f t="shared" si="3"/>
        <v>0</v>
      </c>
      <c r="AJ218" s="751">
        <f t="shared" si="3"/>
        <v>0</v>
      </c>
    </row>
    <row r="219" spans="1:36">
      <c r="A219" s="723">
        <v>216</v>
      </c>
      <c r="B219" s="723">
        <f>+'Budget Summ Amt'!$L$6</f>
        <v>0</v>
      </c>
      <c r="C219" s="779">
        <f>+'Budget Summ Amt'!$D$6</f>
        <v>0</v>
      </c>
      <c r="D219" s="741"/>
      <c r="E219" s="725"/>
      <c r="F219" s="725"/>
      <c r="G219" s="726"/>
      <c r="H219" s="727"/>
      <c r="I219" s="728"/>
      <c r="J219" s="813"/>
      <c r="K219" s="742"/>
      <c r="L219" s="743"/>
      <c r="M219" s="743"/>
      <c r="N219" s="743"/>
      <c r="O219" s="744">
        <f>IFERROR((Sch_I_SB[[#This Row],[Proposed: Direct FTE]]+Sch_I_SB[[#This Row],[Proposed: Admin FTE]])*Sch_I_SB[[#This Row],[Proposed: Annual FTE salary $]]*(Sch_I_SB[[#This Row],[Proposed: Number of months]]/12),0)</f>
        <v>0</v>
      </c>
      <c r="P219" s="745"/>
      <c r="Q219" s="746">
        <f>Sch_I_SB[[#This Row],[Proposed: Benefits Rate %]]*Sch_I_SB[[#This Row],[Proposed: Total salary expense $]]</f>
        <v>0</v>
      </c>
      <c r="R219" s="747">
        <f>Sch_I_SB[[#This Row],[Proposed: Total salary expense $]]+Sch_I_SB[[#This Row],[Proposed: Benefits $]]</f>
        <v>0</v>
      </c>
      <c r="S219" s="742"/>
      <c r="T219" s="743"/>
      <c r="U219" s="743"/>
      <c r="V219" s="743"/>
      <c r="W219" s="744">
        <f>IFERROR((Sch_I_SB[[#This Row],[Prior Approved: Direct FTE]]+Sch_I_SB[[#This Row],[Prior Approved: Admin FTE]])*Sch_I_SB[[#This Row],[Prior Approved: Annual FTE salary $]]*(Sch_I_SB[[#This Row],[Prior Approved: Number of months]]/12),0)</f>
        <v>0</v>
      </c>
      <c r="X219" s="745"/>
      <c r="Y219" s="753">
        <f>Sch_I_SB[[#This Row],[Prior Approved: Total salary expense $]]*Sch_I_SB[[#This Row],[Prior Approved: Benefits Rate %]]</f>
        <v>0</v>
      </c>
      <c r="Z219" s="747">
        <f>+Sch_I_SB[[#This Row],[Prior Approved: Total salary expense $]]+Sch_I_SB[[#This Row],[Prior Approved: Benefits $]]</f>
        <v>0</v>
      </c>
      <c r="AA219" s="748">
        <f>IFERROR(Sch_I_SB[[#This Row],[Proposed: Direct FTE]]-Sch_I_SB[[#This Row],[Prior Approved: Direct FTE]],0)</f>
        <v>0</v>
      </c>
      <c r="AB219" s="744">
        <f>IFERROR(Sch_I_SB[[#This Row],[Proposed: Admin FTE]]-Sch_I_SB[[#This Row],[Prior Approved: Admin FTE]],0)</f>
        <v>0</v>
      </c>
      <c r="AC219" s="747">
        <f>IFERROR(Sch_I_SB[[#This Row],[Proposed: Total S&amp;B $]]-Sch_I_SB[[#This Row],[Prior Approved: Total S&amp;B $]],0)</f>
        <v>0</v>
      </c>
      <c r="AE219" s="749">
        <f>+Sch_I_SB[[#This Row],[Proposed: Direct FTE]]*(Sch_I_SB[[#This Row],[Proposed: Number of months]]/12)</f>
        <v>0</v>
      </c>
      <c r="AF219" s="750">
        <f>+Sch_I_SB[[#This Row],[Proposed: Admin FTE]]*(Sch_I_SB[[#This Row],[Proposed: Number of months]]/12)</f>
        <v>0</v>
      </c>
      <c r="AG219" s="749">
        <f>+Sch_I_SB[[#This Row],[Prior Approved: Direct FTE]]*(Sch_I_SB[[#This Row],[Prior Approved: Number of months]]/12)</f>
        <v>0</v>
      </c>
      <c r="AH219" s="751">
        <f>+Sch_I_SB[[#This Row],[Prior Approved: Admin FTE]]*(Sch_I_SB[[#This Row],[Prior Approved: Number of months]]/12)</f>
        <v>0</v>
      </c>
      <c r="AI219" s="752">
        <f t="shared" si="3"/>
        <v>0</v>
      </c>
      <c r="AJ219" s="751">
        <f t="shared" si="3"/>
        <v>0</v>
      </c>
    </row>
    <row r="220" spans="1:36">
      <c r="A220" s="723">
        <v>217</v>
      </c>
      <c r="B220" s="723">
        <f>+'Budget Summ Amt'!$L$6</f>
        <v>0</v>
      </c>
      <c r="C220" s="779">
        <f>+'Budget Summ Amt'!$D$6</f>
        <v>0</v>
      </c>
      <c r="D220" s="741"/>
      <c r="E220" s="725"/>
      <c r="F220" s="725"/>
      <c r="G220" s="726"/>
      <c r="H220" s="727"/>
      <c r="I220" s="728"/>
      <c r="J220" s="813"/>
      <c r="K220" s="742"/>
      <c r="L220" s="743"/>
      <c r="M220" s="743"/>
      <c r="N220" s="743"/>
      <c r="O220" s="744">
        <f>IFERROR((Sch_I_SB[[#This Row],[Proposed: Direct FTE]]+Sch_I_SB[[#This Row],[Proposed: Admin FTE]])*Sch_I_SB[[#This Row],[Proposed: Annual FTE salary $]]*(Sch_I_SB[[#This Row],[Proposed: Number of months]]/12),0)</f>
        <v>0</v>
      </c>
      <c r="P220" s="745"/>
      <c r="Q220" s="746">
        <f>Sch_I_SB[[#This Row],[Proposed: Benefits Rate %]]*Sch_I_SB[[#This Row],[Proposed: Total salary expense $]]</f>
        <v>0</v>
      </c>
      <c r="R220" s="747">
        <f>Sch_I_SB[[#This Row],[Proposed: Total salary expense $]]+Sch_I_SB[[#This Row],[Proposed: Benefits $]]</f>
        <v>0</v>
      </c>
      <c r="S220" s="742"/>
      <c r="T220" s="743"/>
      <c r="U220" s="743"/>
      <c r="V220" s="743"/>
      <c r="W220" s="744">
        <f>IFERROR((Sch_I_SB[[#This Row],[Prior Approved: Direct FTE]]+Sch_I_SB[[#This Row],[Prior Approved: Admin FTE]])*Sch_I_SB[[#This Row],[Prior Approved: Annual FTE salary $]]*(Sch_I_SB[[#This Row],[Prior Approved: Number of months]]/12),0)</f>
        <v>0</v>
      </c>
      <c r="X220" s="745"/>
      <c r="Y220" s="753">
        <f>Sch_I_SB[[#This Row],[Prior Approved: Total salary expense $]]*Sch_I_SB[[#This Row],[Prior Approved: Benefits Rate %]]</f>
        <v>0</v>
      </c>
      <c r="Z220" s="747">
        <f>+Sch_I_SB[[#This Row],[Prior Approved: Total salary expense $]]+Sch_I_SB[[#This Row],[Prior Approved: Benefits $]]</f>
        <v>0</v>
      </c>
      <c r="AA220" s="748">
        <f>IFERROR(Sch_I_SB[[#This Row],[Proposed: Direct FTE]]-Sch_I_SB[[#This Row],[Prior Approved: Direct FTE]],0)</f>
        <v>0</v>
      </c>
      <c r="AB220" s="744">
        <f>IFERROR(Sch_I_SB[[#This Row],[Proposed: Admin FTE]]-Sch_I_SB[[#This Row],[Prior Approved: Admin FTE]],0)</f>
        <v>0</v>
      </c>
      <c r="AC220" s="747">
        <f>IFERROR(Sch_I_SB[[#This Row],[Proposed: Total S&amp;B $]]-Sch_I_SB[[#This Row],[Prior Approved: Total S&amp;B $]],0)</f>
        <v>0</v>
      </c>
      <c r="AE220" s="749">
        <f>+Sch_I_SB[[#This Row],[Proposed: Direct FTE]]*(Sch_I_SB[[#This Row],[Proposed: Number of months]]/12)</f>
        <v>0</v>
      </c>
      <c r="AF220" s="750">
        <f>+Sch_I_SB[[#This Row],[Proposed: Admin FTE]]*(Sch_I_SB[[#This Row],[Proposed: Number of months]]/12)</f>
        <v>0</v>
      </c>
      <c r="AG220" s="749">
        <f>+Sch_I_SB[[#This Row],[Prior Approved: Direct FTE]]*(Sch_I_SB[[#This Row],[Prior Approved: Number of months]]/12)</f>
        <v>0</v>
      </c>
      <c r="AH220" s="751">
        <f>+Sch_I_SB[[#This Row],[Prior Approved: Admin FTE]]*(Sch_I_SB[[#This Row],[Prior Approved: Number of months]]/12)</f>
        <v>0</v>
      </c>
      <c r="AI220" s="752">
        <f t="shared" si="3"/>
        <v>0</v>
      </c>
      <c r="AJ220" s="751">
        <f t="shared" si="3"/>
        <v>0</v>
      </c>
    </row>
    <row r="221" spans="1:36">
      <c r="A221" s="723">
        <v>218</v>
      </c>
      <c r="B221" s="723">
        <f>+'Budget Summ Amt'!$L$6</f>
        <v>0</v>
      </c>
      <c r="C221" s="779">
        <f>+'Budget Summ Amt'!$D$6</f>
        <v>0</v>
      </c>
      <c r="D221" s="741"/>
      <c r="E221" s="725"/>
      <c r="F221" s="725"/>
      <c r="G221" s="726"/>
      <c r="H221" s="727"/>
      <c r="I221" s="728"/>
      <c r="J221" s="813"/>
      <c r="K221" s="742"/>
      <c r="L221" s="743"/>
      <c r="M221" s="743"/>
      <c r="N221" s="743"/>
      <c r="O221" s="744">
        <f>IFERROR((Sch_I_SB[[#This Row],[Proposed: Direct FTE]]+Sch_I_SB[[#This Row],[Proposed: Admin FTE]])*Sch_I_SB[[#This Row],[Proposed: Annual FTE salary $]]*(Sch_I_SB[[#This Row],[Proposed: Number of months]]/12),0)</f>
        <v>0</v>
      </c>
      <c r="P221" s="745"/>
      <c r="Q221" s="746">
        <f>Sch_I_SB[[#This Row],[Proposed: Benefits Rate %]]*Sch_I_SB[[#This Row],[Proposed: Total salary expense $]]</f>
        <v>0</v>
      </c>
      <c r="R221" s="747">
        <f>Sch_I_SB[[#This Row],[Proposed: Total salary expense $]]+Sch_I_SB[[#This Row],[Proposed: Benefits $]]</f>
        <v>0</v>
      </c>
      <c r="S221" s="742"/>
      <c r="T221" s="743"/>
      <c r="U221" s="743"/>
      <c r="V221" s="743"/>
      <c r="W221" s="744">
        <f>IFERROR((Sch_I_SB[[#This Row],[Prior Approved: Direct FTE]]+Sch_I_SB[[#This Row],[Prior Approved: Admin FTE]])*Sch_I_SB[[#This Row],[Prior Approved: Annual FTE salary $]]*(Sch_I_SB[[#This Row],[Prior Approved: Number of months]]/12),0)</f>
        <v>0</v>
      </c>
      <c r="X221" s="745"/>
      <c r="Y221" s="753">
        <f>Sch_I_SB[[#This Row],[Prior Approved: Total salary expense $]]*Sch_I_SB[[#This Row],[Prior Approved: Benefits Rate %]]</f>
        <v>0</v>
      </c>
      <c r="Z221" s="747">
        <f>+Sch_I_SB[[#This Row],[Prior Approved: Total salary expense $]]+Sch_I_SB[[#This Row],[Prior Approved: Benefits $]]</f>
        <v>0</v>
      </c>
      <c r="AA221" s="748">
        <f>IFERROR(Sch_I_SB[[#This Row],[Proposed: Direct FTE]]-Sch_I_SB[[#This Row],[Prior Approved: Direct FTE]],0)</f>
        <v>0</v>
      </c>
      <c r="AB221" s="744">
        <f>IFERROR(Sch_I_SB[[#This Row],[Proposed: Admin FTE]]-Sch_I_SB[[#This Row],[Prior Approved: Admin FTE]],0)</f>
        <v>0</v>
      </c>
      <c r="AC221" s="747">
        <f>IFERROR(Sch_I_SB[[#This Row],[Proposed: Total S&amp;B $]]-Sch_I_SB[[#This Row],[Prior Approved: Total S&amp;B $]],0)</f>
        <v>0</v>
      </c>
      <c r="AE221" s="749">
        <f>+Sch_I_SB[[#This Row],[Proposed: Direct FTE]]*(Sch_I_SB[[#This Row],[Proposed: Number of months]]/12)</f>
        <v>0</v>
      </c>
      <c r="AF221" s="750">
        <f>+Sch_I_SB[[#This Row],[Proposed: Admin FTE]]*(Sch_I_SB[[#This Row],[Proposed: Number of months]]/12)</f>
        <v>0</v>
      </c>
      <c r="AG221" s="749">
        <f>+Sch_I_SB[[#This Row],[Prior Approved: Direct FTE]]*(Sch_I_SB[[#This Row],[Prior Approved: Number of months]]/12)</f>
        <v>0</v>
      </c>
      <c r="AH221" s="751">
        <f>+Sch_I_SB[[#This Row],[Prior Approved: Admin FTE]]*(Sch_I_SB[[#This Row],[Prior Approved: Number of months]]/12)</f>
        <v>0</v>
      </c>
      <c r="AI221" s="752">
        <f t="shared" si="3"/>
        <v>0</v>
      </c>
      <c r="AJ221" s="751">
        <f t="shared" si="3"/>
        <v>0</v>
      </c>
    </row>
    <row r="222" spans="1:36">
      <c r="A222" s="723">
        <v>219</v>
      </c>
      <c r="B222" s="723">
        <f>+'Budget Summ Amt'!$L$6</f>
        <v>0</v>
      </c>
      <c r="C222" s="779">
        <f>+'Budget Summ Amt'!$D$6</f>
        <v>0</v>
      </c>
      <c r="D222" s="741"/>
      <c r="E222" s="725"/>
      <c r="F222" s="725"/>
      <c r="G222" s="726"/>
      <c r="H222" s="727"/>
      <c r="I222" s="728"/>
      <c r="J222" s="813"/>
      <c r="K222" s="742"/>
      <c r="L222" s="743"/>
      <c r="M222" s="743"/>
      <c r="N222" s="743"/>
      <c r="O222" s="744">
        <f>IFERROR((Sch_I_SB[[#This Row],[Proposed: Direct FTE]]+Sch_I_SB[[#This Row],[Proposed: Admin FTE]])*Sch_I_SB[[#This Row],[Proposed: Annual FTE salary $]]*(Sch_I_SB[[#This Row],[Proposed: Number of months]]/12),0)</f>
        <v>0</v>
      </c>
      <c r="P222" s="745"/>
      <c r="Q222" s="746">
        <f>Sch_I_SB[[#This Row],[Proposed: Benefits Rate %]]*Sch_I_SB[[#This Row],[Proposed: Total salary expense $]]</f>
        <v>0</v>
      </c>
      <c r="R222" s="747">
        <f>Sch_I_SB[[#This Row],[Proposed: Total salary expense $]]+Sch_I_SB[[#This Row],[Proposed: Benefits $]]</f>
        <v>0</v>
      </c>
      <c r="S222" s="742"/>
      <c r="T222" s="743"/>
      <c r="U222" s="743"/>
      <c r="V222" s="743"/>
      <c r="W222" s="744">
        <f>IFERROR((Sch_I_SB[[#This Row],[Prior Approved: Direct FTE]]+Sch_I_SB[[#This Row],[Prior Approved: Admin FTE]])*Sch_I_SB[[#This Row],[Prior Approved: Annual FTE salary $]]*(Sch_I_SB[[#This Row],[Prior Approved: Number of months]]/12),0)</f>
        <v>0</v>
      </c>
      <c r="X222" s="745"/>
      <c r="Y222" s="753">
        <f>Sch_I_SB[[#This Row],[Prior Approved: Total salary expense $]]*Sch_I_SB[[#This Row],[Prior Approved: Benefits Rate %]]</f>
        <v>0</v>
      </c>
      <c r="Z222" s="747">
        <f>+Sch_I_SB[[#This Row],[Prior Approved: Total salary expense $]]+Sch_I_SB[[#This Row],[Prior Approved: Benefits $]]</f>
        <v>0</v>
      </c>
      <c r="AA222" s="748">
        <f>IFERROR(Sch_I_SB[[#This Row],[Proposed: Direct FTE]]-Sch_I_SB[[#This Row],[Prior Approved: Direct FTE]],0)</f>
        <v>0</v>
      </c>
      <c r="AB222" s="744">
        <f>IFERROR(Sch_I_SB[[#This Row],[Proposed: Admin FTE]]-Sch_I_SB[[#This Row],[Prior Approved: Admin FTE]],0)</f>
        <v>0</v>
      </c>
      <c r="AC222" s="747">
        <f>IFERROR(Sch_I_SB[[#This Row],[Proposed: Total S&amp;B $]]-Sch_I_SB[[#This Row],[Prior Approved: Total S&amp;B $]],0)</f>
        <v>0</v>
      </c>
      <c r="AE222" s="749">
        <f>+Sch_I_SB[[#This Row],[Proposed: Direct FTE]]*(Sch_I_SB[[#This Row],[Proposed: Number of months]]/12)</f>
        <v>0</v>
      </c>
      <c r="AF222" s="750">
        <f>+Sch_I_SB[[#This Row],[Proposed: Admin FTE]]*(Sch_I_SB[[#This Row],[Proposed: Number of months]]/12)</f>
        <v>0</v>
      </c>
      <c r="AG222" s="749">
        <f>+Sch_I_SB[[#This Row],[Prior Approved: Direct FTE]]*(Sch_I_SB[[#This Row],[Prior Approved: Number of months]]/12)</f>
        <v>0</v>
      </c>
      <c r="AH222" s="751">
        <f>+Sch_I_SB[[#This Row],[Prior Approved: Admin FTE]]*(Sch_I_SB[[#This Row],[Prior Approved: Number of months]]/12)</f>
        <v>0</v>
      </c>
      <c r="AI222" s="752">
        <f t="shared" si="3"/>
        <v>0</v>
      </c>
      <c r="AJ222" s="751">
        <f t="shared" si="3"/>
        <v>0</v>
      </c>
    </row>
    <row r="223" spans="1:36">
      <c r="A223" s="723">
        <v>220</v>
      </c>
      <c r="B223" s="723">
        <f>+'Budget Summ Amt'!$L$6</f>
        <v>0</v>
      </c>
      <c r="C223" s="779">
        <f>+'Budget Summ Amt'!$D$6</f>
        <v>0</v>
      </c>
      <c r="D223" s="741"/>
      <c r="E223" s="725"/>
      <c r="F223" s="725"/>
      <c r="G223" s="726"/>
      <c r="H223" s="727"/>
      <c r="I223" s="728"/>
      <c r="J223" s="813"/>
      <c r="K223" s="742"/>
      <c r="L223" s="743"/>
      <c r="M223" s="743"/>
      <c r="N223" s="743"/>
      <c r="O223" s="744">
        <f>IFERROR((Sch_I_SB[[#This Row],[Proposed: Direct FTE]]+Sch_I_SB[[#This Row],[Proposed: Admin FTE]])*Sch_I_SB[[#This Row],[Proposed: Annual FTE salary $]]*(Sch_I_SB[[#This Row],[Proposed: Number of months]]/12),0)</f>
        <v>0</v>
      </c>
      <c r="P223" s="745"/>
      <c r="Q223" s="746">
        <f>Sch_I_SB[[#This Row],[Proposed: Benefits Rate %]]*Sch_I_SB[[#This Row],[Proposed: Total salary expense $]]</f>
        <v>0</v>
      </c>
      <c r="R223" s="747">
        <f>Sch_I_SB[[#This Row],[Proposed: Total salary expense $]]+Sch_I_SB[[#This Row],[Proposed: Benefits $]]</f>
        <v>0</v>
      </c>
      <c r="S223" s="742"/>
      <c r="T223" s="743"/>
      <c r="U223" s="743"/>
      <c r="V223" s="743"/>
      <c r="W223" s="744">
        <f>IFERROR((Sch_I_SB[[#This Row],[Prior Approved: Direct FTE]]+Sch_I_SB[[#This Row],[Prior Approved: Admin FTE]])*Sch_I_SB[[#This Row],[Prior Approved: Annual FTE salary $]]*(Sch_I_SB[[#This Row],[Prior Approved: Number of months]]/12),0)</f>
        <v>0</v>
      </c>
      <c r="X223" s="745"/>
      <c r="Y223" s="753">
        <f>Sch_I_SB[[#This Row],[Prior Approved: Total salary expense $]]*Sch_I_SB[[#This Row],[Prior Approved: Benefits Rate %]]</f>
        <v>0</v>
      </c>
      <c r="Z223" s="747">
        <f>+Sch_I_SB[[#This Row],[Prior Approved: Total salary expense $]]+Sch_I_SB[[#This Row],[Prior Approved: Benefits $]]</f>
        <v>0</v>
      </c>
      <c r="AA223" s="748">
        <f>IFERROR(Sch_I_SB[[#This Row],[Proposed: Direct FTE]]-Sch_I_SB[[#This Row],[Prior Approved: Direct FTE]],0)</f>
        <v>0</v>
      </c>
      <c r="AB223" s="744">
        <f>IFERROR(Sch_I_SB[[#This Row],[Proposed: Admin FTE]]-Sch_I_SB[[#This Row],[Prior Approved: Admin FTE]],0)</f>
        <v>0</v>
      </c>
      <c r="AC223" s="747">
        <f>IFERROR(Sch_I_SB[[#This Row],[Proposed: Total S&amp;B $]]-Sch_I_SB[[#This Row],[Prior Approved: Total S&amp;B $]],0)</f>
        <v>0</v>
      </c>
      <c r="AE223" s="749">
        <f>+Sch_I_SB[[#This Row],[Proposed: Direct FTE]]*(Sch_I_SB[[#This Row],[Proposed: Number of months]]/12)</f>
        <v>0</v>
      </c>
      <c r="AF223" s="750">
        <f>+Sch_I_SB[[#This Row],[Proposed: Admin FTE]]*(Sch_I_SB[[#This Row],[Proposed: Number of months]]/12)</f>
        <v>0</v>
      </c>
      <c r="AG223" s="749">
        <f>+Sch_I_SB[[#This Row],[Prior Approved: Direct FTE]]*(Sch_I_SB[[#This Row],[Prior Approved: Number of months]]/12)</f>
        <v>0</v>
      </c>
      <c r="AH223" s="751">
        <f>+Sch_I_SB[[#This Row],[Prior Approved: Admin FTE]]*(Sch_I_SB[[#This Row],[Prior Approved: Number of months]]/12)</f>
        <v>0</v>
      </c>
      <c r="AI223" s="752">
        <f t="shared" si="3"/>
        <v>0</v>
      </c>
      <c r="AJ223" s="751">
        <f t="shared" si="3"/>
        <v>0</v>
      </c>
    </row>
    <row r="224" spans="1:36">
      <c r="A224" s="723">
        <v>221</v>
      </c>
      <c r="B224" s="723">
        <f>+'Budget Summ Amt'!$L$6</f>
        <v>0</v>
      </c>
      <c r="C224" s="779">
        <f>+'Budget Summ Amt'!$D$6</f>
        <v>0</v>
      </c>
      <c r="D224" s="741"/>
      <c r="E224" s="725"/>
      <c r="F224" s="725"/>
      <c r="G224" s="726"/>
      <c r="H224" s="727"/>
      <c r="I224" s="728"/>
      <c r="J224" s="813"/>
      <c r="K224" s="742"/>
      <c r="L224" s="743"/>
      <c r="M224" s="743"/>
      <c r="N224" s="743"/>
      <c r="O224" s="744">
        <f>IFERROR((Sch_I_SB[[#This Row],[Proposed: Direct FTE]]+Sch_I_SB[[#This Row],[Proposed: Admin FTE]])*Sch_I_SB[[#This Row],[Proposed: Annual FTE salary $]]*(Sch_I_SB[[#This Row],[Proposed: Number of months]]/12),0)</f>
        <v>0</v>
      </c>
      <c r="P224" s="745"/>
      <c r="Q224" s="746">
        <f>Sch_I_SB[[#This Row],[Proposed: Benefits Rate %]]*Sch_I_SB[[#This Row],[Proposed: Total salary expense $]]</f>
        <v>0</v>
      </c>
      <c r="R224" s="747">
        <f>Sch_I_SB[[#This Row],[Proposed: Total salary expense $]]+Sch_I_SB[[#This Row],[Proposed: Benefits $]]</f>
        <v>0</v>
      </c>
      <c r="S224" s="742"/>
      <c r="T224" s="743"/>
      <c r="U224" s="743"/>
      <c r="V224" s="743"/>
      <c r="W224" s="744">
        <f>IFERROR((Sch_I_SB[[#This Row],[Prior Approved: Direct FTE]]+Sch_I_SB[[#This Row],[Prior Approved: Admin FTE]])*Sch_I_SB[[#This Row],[Prior Approved: Annual FTE salary $]]*(Sch_I_SB[[#This Row],[Prior Approved: Number of months]]/12),0)</f>
        <v>0</v>
      </c>
      <c r="X224" s="745"/>
      <c r="Y224" s="753">
        <f>Sch_I_SB[[#This Row],[Prior Approved: Total salary expense $]]*Sch_I_SB[[#This Row],[Prior Approved: Benefits Rate %]]</f>
        <v>0</v>
      </c>
      <c r="Z224" s="747">
        <f>+Sch_I_SB[[#This Row],[Prior Approved: Total salary expense $]]+Sch_I_SB[[#This Row],[Prior Approved: Benefits $]]</f>
        <v>0</v>
      </c>
      <c r="AA224" s="748">
        <f>IFERROR(Sch_I_SB[[#This Row],[Proposed: Direct FTE]]-Sch_I_SB[[#This Row],[Prior Approved: Direct FTE]],0)</f>
        <v>0</v>
      </c>
      <c r="AB224" s="744">
        <f>IFERROR(Sch_I_SB[[#This Row],[Proposed: Admin FTE]]-Sch_I_SB[[#This Row],[Prior Approved: Admin FTE]],0)</f>
        <v>0</v>
      </c>
      <c r="AC224" s="747">
        <f>IFERROR(Sch_I_SB[[#This Row],[Proposed: Total S&amp;B $]]-Sch_I_SB[[#This Row],[Prior Approved: Total S&amp;B $]],0)</f>
        <v>0</v>
      </c>
      <c r="AE224" s="749">
        <f>+Sch_I_SB[[#This Row],[Proposed: Direct FTE]]*(Sch_I_SB[[#This Row],[Proposed: Number of months]]/12)</f>
        <v>0</v>
      </c>
      <c r="AF224" s="750">
        <f>+Sch_I_SB[[#This Row],[Proposed: Admin FTE]]*(Sch_I_SB[[#This Row],[Proposed: Number of months]]/12)</f>
        <v>0</v>
      </c>
      <c r="AG224" s="749">
        <f>+Sch_I_SB[[#This Row],[Prior Approved: Direct FTE]]*(Sch_I_SB[[#This Row],[Prior Approved: Number of months]]/12)</f>
        <v>0</v>
      </c>
      <c r="AH224" s="751">
        <f>+Sch_I_SB[[#This Row],[Prior Approved: Admin FTE]]*(Sch_I_SB[[#This Row],[Prior Approved: Number of months]]/12)</f>
        <v>0</v>
      </c>
      <c r="AI224" s="752">
        <f t="shared" si="3"/>
        <v>0</v>
      </c>
      <c r="AJ224" s="751">
        <f t="shared" si="3"/>
        <v>0</v>
      </c>
    </row>
    <row r="225" spans="1:36">
      <c r="A225" s="723">
        <v>222</v>
      </c>
      <c r="B225" s="723">
        <f>+'Budget Summ Amt'!$L$6</f>
        <v>0</v>
      </c>
      <c r="C225" s="779">
        <f>+'Budget Summ Amt'!$D$6</f>
        <v>0</v>
      </c>
      <c r="D225" s="741"/>
      <c r="E225" s="725"/>
      <c r="F225" s="725"/>
      <c r="G225" s="726"/>
      <c r="H225" s="727"/>
      <c r="I225" s="728"/>
      <c r="J225" s="813"/>
      <c r="K225" s="742"/>
      <c r="L225" s="743"/>
      <c r="M225" s="743"/>
      <c r="N225" s="743"/>
      <c r="O225" s="744">
        <f>IFERROR((Sch_I_SB[[#This Row],[Proposed: Direct FTE]]+Sch_I_SB[[#This Row],[Proposed: Admin FTE]])*Sch_I_SB[[#This Row],[Proposed: Annual FTE salary $]]*(Sch_I_SB[[#This Row],[Proposed: Number of months]]/12),0)</f>
        <v>0</v>
      </c>
      <c r="P225" s="745"/>
      <c r="Q225" s="746">
        <f>Sch_I_SB[[#This Row],[Proposed: Benefits Rate %]]*Sch_I_SB[[#This Row],[Proposed: Total salary expense $]]</f>
        <v>0</v>
      </c>
      <c r="R225" s="747">
        <f>Sch_I_SB[[#This Row],[Proposed: Total salary expense $]]+Sch_I_SB[[#This Row],[Proposed: Benefits $]]</f>
        <v>0</v>
      </c>
      <c r="S225" s="742"/>
      <c r="T225" s="743"/>
      <c r="U225" s="743"/>
      <c r="V225" s="743"/>
      <c r="W225" s="744">
        <f>IFERROR((Sch_I_SB[[#This Row],[Prior Approved: Direct FTE]]+Sch_I_SB[[#This Row],[Prior Approved: Admin FTE]])*Sch_I_SB[[#This Row],[Prior Approved: Annual FTE salary $]]*(Sch_I_SB[[#This Row],[Prior Approved: Number of months]]/12),0)</f>
        <v>0</v>
      </c>
      <c r="X225" s="745"/>
      <c r="Y225" s="753">
        <f>Sch_I_SB[[#This Row],[Prior Approved: Total salary expense $]]*Sch_I_SB[[#This Row],[Prior Approved: Benefits Rate %]]</f>
        <v>0</v>
      </c>
      <c r="Z225" s="747">
        <f>+Sch_I_SB[[#This Row],[Prior Approved: Total salary expense $]]+Sch_I_SB[[#This Row],[Prior Approved: Benefits $]]</f>
        <v>0</v>
      </c>
      <c r="AA225" s="748">
        <f>IFERROR(Sch_I_SB[[#This Row],[Proposed: Direct FTE]]-Sch_I_SB[[#This Row],[Prior Approved: Direct FTE]],0)</f>
        <v>0</v>
      </c>
      <c r="AB225" s="744">
        <f>IFERROR(Sch_I_SB[[#This Row],[Proposed: Admin FTE]]-Sch_I_SB[[#This Row],[Prior Approved: Admin FTE]],0)</f>
        <v>0</v>
      </c>
      <c r="AC225" s="747">
        <f>IFERROR(Sch_I_SB[[#This Row],[Proposed: Total S&amp;B $]]-Sch_I_SB[[#This Row],[Prior Approved: Total S&amp;B $]],0)</f>
        <v>0</v>
      </c>
      <c r="AE225" s="749">
        <f>+Sch_I_SB[[#This Row],[Proposed: Direct FTE]]*(Sch_I_SB[[#This Row],[Proposed: Number of months]]/12)</f>
        <v>0</v>
      </c>
      <c r="AF225" s="750">
        <f>+Sch_I_SB[[#This Row],[Proposed: Admin FTE]]*(Sch_I_SB[[#This Row],[Proposed: Number of months]]/12)</f>
        <v>0</v>
      </c>
      <c r="AG225" s="749">
        <f>+Sch_I_SB[[#This Row],[Prior Approved: Direct FTE]]*(Sch_I_SB[[#This Row],[Prior Approved: Number of months]]/12)</f>
        <v>0</v>
      </c>
      <c r="AH225" s="751">
        <f>+Sch_I_SB[[#This Row],[Prior Approved: Admin FTE]]*(Sch_I_SB[[#This Row],[Prior Approved: Number of months]]/12)</f>
        <v>0</v>
      </c>
      <c r="AI225" s="752">
        <f t="shared" si="3"/>
        <v>0</v>
      </c>
      <c r="AJ225" s="751">
        <f t="shared" si="3"/>
        <v>0</v>
      </c>
    </row>
    <row r="226" spans="1:36">
      <c r="A226" s="723">
        <v>223</v>
      </c>
      <c r="B226" s="723">
        <f>+'Budget Summ Amt'!$L$6</f>
        <v>0</v>
      </c>
      <c r="C226" s="779">
        <f>+'Budget Summ Amt'!$D$6</f>
        <v>0</v>
      </c>
      <c r="D226" s="741"/>
      <c r="E226" s="725"/>
      <c r="F226" s="725"/>
      <c r="G226" s="726"/>
      <c r="H226" s="727"/>
      <c r="I226" s="728"/>
      <c r="J226" s="813"/>
      <c r="K226" s="742"/>
      <c r="L226" s="743"/>
      <c r="M226" s="743"/>
      <c r="N226" s="743"/>
      <c r="O226" s="744">
        <f>IFERROR((Sch_I_SB[[#This Row],[Proposed: Direct FTE]]+Sch_I_SB[[#This Row],[Proposed: Admin FTE]])*Sch_I_SB[[#This Row],[Proposed: Annual FTE salary $]]*(Sch_I_SB[[#This Row],[Proposed: Number of months]]/12),0)</f>
        <v>0</v>
      </c>
      <c r="P226" s="745"/>
      <c r="Q226" s="746">
        <f>Sch_I_SB[[#This Row],[Proposed: Benefits Rate %]]*Sch_I_SB[[#This Row],[Proposed: Total salary expense $]]</f>
        <v>0</v>
      </c>
      <c r="R226" s="747">
        <f>Sch_I_SB[[#This Row],[Proposed: Total salary expense $]]+Sch_I_SB[[#This Row],[Proposed: Benefits $]]</f>
        <v>0</v>
      </c>
      <c r="S226" s="742"/>
      <c r="T226" s="743"/>
      <c r="U226" s="743"/>
      <c r="V226" s="743"/>
      <c r="W226" s="744">
        <f>IFERROR((Sch_I_SB[[#This Row],[Prior Approved: Direct FTE]]+Sch_I_SB[[#This Row],[Prior Approved: Admin FTE]])*Sch_I_SB[[#This Row],[Prior Approved: Annual FTE salary $]]*(Sch_I_SB[[#This Row],[Prior Approved: Number of months]]/12),0)</f>
        <v>0</v>
      </c>
      <c r="X226" s="745"/>
      <c r="Y226" s="753">
        <f>Sch_I_SB[[#This Row],[Prior Approved: Total salary expense $]]*Sch_I_SB[[#This Row],[Prior Approved: Benefits Rate %]]</f>
        <v>0</v>
      </c>
      <c r="Z226" s="747">
        <f>+Sch_I_SB[[#This Row],[Prior Approved: Total salary expense $]]+Sch_I_SB[[#This Row],[Prior Approved: Benefits $]]</f>
        <v>0</v>
      </c>
      <c r="AA226" s="748">
        <f>IFERROR(Sch_I_SB[[#This Row],[Proposed: Direct FTE]]-Sch_I_SB[[#This Row],[Prior Approved: Direct FTE]],0)</f>
        <v>0</v>
      </c>
      <c r="AB226" s="744">
        <f>IFERROR(Sch_I_SB[[#This Row],[Proposed: Admin FTE]]-Sch_I_SB[[#This Row],[Prior Approved: Admin FTE]],0)</f>
        <v>0</v>
      </c>
      <c r="AC226" s="747">
        <f>IFERROR(Sch_I_SB[[#This Row],[Proposed: Total S&amp;B $]]-Sch_I_SB[[#This Row],[Prior Approved: Total S&amp;B $]],0)</f>
        <v>0</v>
      </c>
      <c r="AE226" s="749">
        <f>+Sch_I_SB[[#This Row],[Proposed: Direct FTE]]*(Sch_I_SB[[#This Row],[Proposed: Number of months]]/12)</f>
        <v>0</v>
      </c>
      <c r="AF226" s="750">
        <f>+Sch_I_SB[[#This Row],[Proposed: Admin FTE]]*(Sch_I_SB[[#This Row],[Proposed: Number of months]]/12)</f>
        <v>0</v>
      </c>
      <c r="AG226" s="749">
        <f>+Sch_I_SB[[#This Row],[Prior Approved: Direct FTE]]*(Sch_I_SB[[#This Row],[Prior Approved: Number of months]]/12)</f>
        <v>0</v>
      </c>
      <c r="AH226" s="751">
        <f>+Sch_I_SB[[#This Row],[Prior Approved: Admin FTE]]*(Sch_I_SB[[#This Row],[Prior Approved: Number of months]]/12)</f>
        <v>0</v>
      </c>
      <c r="AI226" s="752">
        <f t="shared" si="3"/>
        <v>0</v>
      </c>
      <c r="AJ226" s="751">
        <f t="shared" si="3"/>
        <v>0</v>
      </c>
    </row>
    <row r="227" spans="1:36">
      <c r="A227" s="723">
        <v>224</v>
      </c>
      <c r="B227" s="723">
        <f>+'Budget Summ Amt'!$L$6</f>
        <v>0</v>
      </c>
      <c r="C227" s="779">
        <f>+'Budget Summ Amt'!$D$6</f>
        <v>0</v>
      </c>
      <c r="D227" s="741"/>
      <c r="E227" s="725"/>
      <c r="F227" s="725"/>
      <c r="G227" s="726"/>
      <c r="H227" s="727"/>
      <c r="I227" s="728"/>
      <c r="J227" s="813"/>
      <c r="K227" s="742"/>
      <c r="L227" s="743"/>
      <c r="M227" s="743"/>
      <c r="N227" s="743"/>
      <c r="O227" s="744">
        <f>IFERROR((Sch_I_SB[[#This Row],[Proposed: Direct FTE]]+Sch_I_SB[[#This Row],[Proposed: Admin FTE]])*Sch_I_SB[[#This Row],[Proposed: Annual FTE salary $]]*(Sch_I_SB[[#This Row],[Proposed: Number of months]]/12),0)</f>
        <v>0</v>
      </c>
      <c r="P227" s="745"/>
      <c r="Q227" s="746">
        <f>Sch_I_SB[[#This Row],[Proposed: Benefits Rate %]]*Sch_I_SB[[#This Row],[Proposed: Total salary expense $]]</f>
        <v>0</v>
      </c>
      <c r="R227" s="747">
        <f>Sch_I_SB[[#This Row],[Proposed: Total salary expense $]]+Sch_I_SB[[#This Row],[Proposed: Benefits $]]</f>
        <v>0</v>
      </c>
      <c r="S227" s="742"/>
      <c r="T227" s="743"/>
      <c r="U227" s="743"/>
      <c r="V227" s="743"/>
      <c r="W227" s="744">
        <f>IFERROR((Sch_I_SB[[#This Row],[Prior Approved: Direct FTE]]+Sch_I_SB[[#This Row],[Prior Approved: Admin FTE]])*Sch_I_SB[[#This Row],[Prior Approved: Annual FTE salary $]]*(Sch_I_SB[[#This Row],[Prior Approved: Number of months]]/12),0)</f>
        <v>0</v>
      </c>
      <c r="X227" s="745"/>
      <c r="Y227" s="753">
        <f>Sch_I_SB[[#This Row],[Prior Approved: Total salary expense $]]*Sch_I_SB[[#This Row],[Prior Approved: Benefits Rate %]]</f>
        <v>0</v>
      </c>
      <c r="Z227" s="747">
        <f>+Sch_I_SB[[#This Row],[Prior Approved: Total salary expense $]]+Sch_I_SB[[#This Row],[Prior Approved: Benefits $]]</f>
        <v>0</v>
      </c>
      <c r="AA227" s="748">
        <f>IFERROR(Sch_I_SB[[#This Row],[Proposed: Direct FTE]]-Sch_I_SB[[#This Row],[Prior Approved: Direct FTE]],0)</f>
        <v>0</v>
      </c>
      <c r="AB227" s="744">
        <f>IFERROR(Sch_I_SB[[#This Row],[Proposed: Admin FTE]]-Sch_I_SB[[#This Row],[Prior Approved: Admin FTE]],0)</f>
        <v>0</v>
      </c>
      <c r="AC227" s="747">
        <f>IFERROR(Sch_I_SB[[#This Row],[Proposed: Total S&amp;B $]]-Sch_I_SB[[#This Row],[Prior Approved: Total S&amp;B $]],0)</f>
        <v>0</v>
      </c>
      <c r="AE227" s="749">
        <f>+Sch_I_SB[[#This Row],[Proposed: Direct FTE]]*(Sch_I_SB[[#This Row],[Proposed: Number of months]]/12)</f>
        <v>0</v>
      </c>
      <c r="AF227" s="750">
        <f>+Sch_I_SB[[#This Row],[Proposed: Admin FTE]]*(Sch_I_SB[[#This Row],[Proposed: Number of months]]/12)</f>
        <v>0</v>
      </c>
      <c r="AG227" s="749">
        <f>+Sch_I_SB[[#This Row],[Prior Approved: Direct FTE]]*(Sch_I_SB[[#This Row],[Prior Approved: Number of months]]/12)</f>
        <v>0</v>
      </c>
      <c r="AH227" s="751">
        <f>+Sch_I_SB[[#This Row],[Prior Approved: Admin FTE]]*(Sch_I_SB[[#This Row],[Prior Approved: Number of months]]/12)</f>
        <v>0</v>
      </c>
      <c r="AI227" s="752">
        <f t="shared" si="3"/>
        <v>0</v>
      </c>
      <c r="AJ227" s="751">
        <f t="shared" si="3"/>
        <v>0</v>
      </c>
    </row>
    <row r="228" spans="1:36">
      <c r="A228" s="723">
        <v>225</v>
      </c>
      <c r="B228" s="723">
        <f>+'Budget Summ Amt'!$L$6</f>
        <v>0</v>
      </c>
      <c r="C228" s="779">
        <f>+'Budget Summ Amt'!$D$6</f>
        <v>0</v>
      </c>
      <c r="D228" s="741"/>
      <c r="E228" s="725"/>
      <c r="F228" s="725"/>
      <c r="G228" s="726"/>
      <c r="H228" s="727"/>
      <c r="I228" s="728"/>
      <c r="J228" s="813"/>
      <c r="K228" s="742"/>
      <c r="L228" s="743"/>
      <c r="M228" s="743"/>
      <c r="N228" s="743"/>
      <c r="O228" s="744">
        <f>IFERROR((Sch_I_SB[[#This Row],[Proposed: Direct FTE]]+Sch_I_SB[[#This Row],[Proposed: Admin FTE]])*Sch_I_SB[[#This Row],[Proposed: Annual FTE salary $]]*(Sch_I_SB[[#This Row],[Proposed: Number of months]]/12),0)</f>
        <v>0</v>
      </c>
      <c r="P228" s="745"/>
      <c r="Q228" s="746">
        <f>Sch_I_SB[[#This Row],[Proposed: Benefits Rate %]]*Sch_I_SB[[#This Row],[Proposed: Total salary expense $]]</f>
        <v>0</v>
      </c>
      <c r="R228" s="747">
        <f>Sch_I_SB[[#This Row],[Proposed: Total salary expense $]]+Sch_I_SB[[#This Row],[Proposed: Benefits $]]</f>
        <v>0</v>
      </c>
      <c r="S228" s="742"/>
      <c r="T228" s="743"/>
      <c r="U228" s="743"/>
      <c r="V228" s="743"/>
      <c r="W228" s="744">
        <f>IFERROR((Sch_I_SB[[#This Row],[Prior Approved: Direct FTE]]+Sch_I_SB[[#This Row],[Prior Approved: Admin FTE]])*Sch_I_SB[[#This Row],[Prior Approved: Annual FTE salary $]]*(Sch_I_SB[[#This Row],[Prior Approved: Number of months]]/12),0)</f>
        <v>0</v>
      </c>
      <c r="X228" s="745"/>
      <c r="Y228" s="753">
        <f>Sch_I_SB[[#This Row],[Prior Approved: Total salary expense $]]*Sch_I_SB[[#This Row],[Prior Approved: Benefits Rate %]]</f>
        <v>0</v>
      </c>
      <c r="Z228" s="747">
        <f>+Sch_I_SB[[#This Row],[Prior Approved: Total salary expense $]]+Sch_I_SB[[#This Row],[Prior Approved: Benefits $]]</f>
        <v>0</v>
      </c>
      <c r="AA228" s="748">
        <f>IFERROR(Sch_I_SB[[#This Row],[Proposed: Direct FTE]]-Sch_I_SB[[#This Row],[Prior Approved: Direct FTE]],0)</f>
        <v>0</v>
      </c>
      <c r="AB228" s="744">
        <f>IFERROR(Sch_I_SB[[#This Row],[Proposed: Admin FTE]]-Sch_I_SB[[#This Row],[Prior Approved: Admin FTE]],0)</f>
        <v>0</v>
      </c>
      <c r="AC228" s="747">
        <f>IFERROR(Sch_I_SB[[#This Row],[Proposed: Total S&amp;B $]]-Sch_I_SB[[#This Row],[Prior Approved: Total S&amp;B $]],0)</f>
        <v>0</v>
      </c>
      <c r="AE228" s="749">
        <f>+Sch_I_SB[[#This Row],[Proposed: Direct FTE]]*(Sch_I_SB[[#This Row],[Proposed: Number of months]]/12)</f>
        <v>0</v>
      </c>
      <c r="AF228" s="750">
        <f>+Sch_I_SB[[#This Row],[Proposed: Admin FTE]]*(Sch_I_SB[[#This Row],[Proposed: Number of months]]/12)</f>
        <v>0</v>
      </c>
      <c r="AG228" s="749">
        <f>+Sch_I_SB[[#This Row],[Prior Approved: Direct FTE]]*(Sch_I_SB[[#This Row],[Prior Approved: Number of months]]/12)</f>
        <v>0</v>
      </c>
      <c r="AH228" s="751">
        <f>+Sch_I_SB[[#This Row],[Prior Approved: Admin FTE]]*(Sch_I_SB[[#This Row],[Prior Approved: Number of months]]/12)</f>
        <v>0</v>
      </c>
      <c r="AI228" s="752">
        <f t="shared" si="3"/>
        <v>0</v>
      </c>
      <c r="AJ228" s="751">
        <f t="shared" si="3"/>
        <v>0</v>
      </c>
    </row>
    <row r="229" spans="1:36">
      <c r="A229" s="723">
        <v>226</v>
      </c>
      <c r="B229" s="723">
        <f>+'Budget Summ Amt'!$L$6</f>
        <v>0</v>
      </c>
      <c r="C229" s="779">
        <f>+'Budget Summ Amt'!$D$6</f>
        <v>0</v>
      </c>
      <c r="D229" s="741"/>
      <c r="E229" s="725"/>
      <c r="F229" s="725"/>
      <c r="G229" s="726"/>
      <c r="H229" s="727"/>
      <c r="I229" s="728"/>
      <c r="J229" s="813"/>
      <c r="K229" s="742"/>
      <c r="L229" s="743"/>
      <c r="M229" s="743"/>
      <c r="N229" s="743"/>
      <c r="O229" s="744">
        <f>IFERROR((Sch_I_SB[[#This Row],[Proposed: Direct FTE]]+Sch_I_SB[[#This Row],[Proposed: Admin FTE]])*Sch_I_SB[[#This Row],[Proposed: Annual FTE salary $]]*(Sch_I_SB[[#This Row],[Proposed: Number of months]]/12),0)</f>
        <v>0</v>
      </c>
      <c r="P229" s="745"/>
      <c r="Q229" s="746">
        <f>Sch_I_SB[[#This Row],[Proposed: Benefits Rate %]]*Sch_I_SB[[#This Row],[Proposed: Total salary expense $]]</f>
        <v>0</v>
      </c>
      <c r="R229" s="747">
        <f>Sch_I_SB[[#This Row],[Proposed: Total salary expense $]]+Sch_I_SB[[#This Row],[Proposed: Benefits $]]</f>
        <v>0</v>
      </c>
      <c r="S229" s="742"/>
      <c r="T229" s="743"/>
      <c r="U229" s="743"/>
      <c r="V229" s="743"/>
      <c r="W229" s="744">
        <f>IFERROR((Sch_I_SB[[#This Row],[Prior Approved: Direct FTE]]+Sch_I_SB[[#This Row],[Prior Approved: Admin FTE]])*Sch_I_SB[[#This Row],[Prior Approved: Annual FTE salary $]]*(Sch_I_SB[[#This Row],[Prior Approved: Number of months]]/12),0)</f>
        <v>0</v>
      </c>
      <c r="X229" s="745"/>
      <c r="Y229" s="753">
        <f>Sch_I_SB[[#This Row],[Prior Approved: Total salary expense $]]*Sch_I_SB[[#This Row],[Prior Approved: Benefits Rate %]]</f>
        <v>0</v>
      </c>
      <c r="Z229" s="747">
        <f>+Sch_I_SB[[#This Row],[Prior Approved: Total salary expense $]]+Sch_I_SB[[#This Row],[Prior Approved: Benefits $]]</f>
        <v>0</v>
      </c>
      <c r="AA229" s="748">
        <f>IFERROR(Sch_I_SB[[#This Row],[Proposed: Direct FTE]]-Sch_I_SB[[#This Row],[Prior Approved: Direct FTE]],0)</f>
        <v>0</v>
      </c>
      <c r="AB229" s="744">
        <f>IFERROR(Sch_I_SB[[#This Row],[Proposed: Admin FTE]]-Sch_I_SB[[#This Row],[Prior Approved: Admin FTE]],0)</f>
        <v>0</v>
      </c>
      <c r="AC229" s="747">
        <f>IFERROR(Sch_I_SB[[#This Row],[Proposed: Total S&amp;B $]]-Sch_I_SB[[#This Row],[Prior Approved: Total S&amp;B $]],0)</f>
        <v>0</v>
      </c>
      <c r="AE229" s="749">
        <f>+Sch_I_SB[[#This Row],[Proposed: Direct FTE]]*(Sch_I_SB[[#This Row],[Proposed: Number of months]]/12)</f>
        <v>0</v>
      </c>
      <c r="AF229" s="750">
        <f>+Sch_I_SB[[#This Row],[Proposed: Admin FTE]]*(Sch_I_SB[[#This Row],[Proposed: Number of months]]/12)</f>
        <v>0</v>
      </c>
      <c r="AG229" s="749">
        <f>+Sch_I_SB[[#This Row],[Prior Approved: Direct FTE]]*(Sch_I_SB[[#This Row],[Prior Approved: Number of months]]/12)</f>
        <v>0</v>
      </c>
      <c r="AH229" s="751">
        <f>+Sch_I_SB[[#This Row],[Prior Approved: Admin FTE]]*(Sch_I_SB[[#This Row],[Prior Approved: Number of months]]/12)</f>
        <v>0</v>
      </c>
      <c r="AI229" s="752">
        <f t="shared" si="3"/>
        <v>0</v>
      </c>
      <c r="AJ229" s="751">
        <f t="shared" si="3"/>
        <v>0</v>
      </c>
    </row>
    <row r="230" spans="1:36">
      <c r="A230" s="723">
        <v>227</v>
      </c>
      <c r="B230" s="723">
        <f>+'Budget Summ Amt'!$L$6</f>
        <v>0</v>
      </c>
      <c r="C230" s="779">
        <f>+'Budget Summ Amt'!$D$6</f>
        <v>0</v>
      </c>
      <c r="D230" s="741"/>
      <c r="E230" s="725"/>
      <c r="F230" s="725"/>
      <c r="G230" s="726"/>
      <c r="H230" s="727"/>
      <c r="I230" s="728"/>
      <c r="J230" s="813"/>
      <c r="K230" s="742"/>
      <c r="L230" s="743"/>
      <c r="M230" s="743"/>
      <c r="N230" s="743"/>
      <c r="O230" s="744">
        <f>IFERROR((Sch_I_SB[[#This Row],[Proposed: Direct FTE]]+Sch_I_SB[[#This Row],[Proposed: Admin FTE]])*Sch_I_SB[[#This Row],[Proposed: Annual FTE salary $]]*(Sch_I_SB[[#This Row],[Proposed: Number of months]]/12),0)</f>
        <v>0</v>
      </c>
      <c r="P230" s="745"/>
      <c r="Q230" s="746">
        <f>Sch_I_SB[[#This Row],[Proposed: Benefits Rate %]]*Sch_I_SB[[#This Row],[Proposed: Total salary expense $]]</f>
        <v>0</v>
      </c>
      <c r="R230" s="747">
        <f>Sch_I_SB[[#This Row],[Proposed: Total salary expense $]]+Sch_I_SB[[#This Row],[Proposed: Benefits $]]</f>
        <v>0</v>
      </c>
      <c r="S230" s="742"/>
      <c r="T230" s="743"/>
      <c r="U230" s="743"/>
      <c r="V230" s="743"/>
      <c r="W230" s="744">
        <f>IFERROR((Sch_I_SB[[#This Row],[Prior Approved: Direct FTE]]+Sch_I_SB[[#This Row],[Prior Approved: Admin FTE]])*Sch_I_SB[[#This Row],[Prior Approved: Annual FTE salary $]]*(Sch_I_SB[[#This Row],[Prior Approved: Number of months]]/12),0)</f>
        <v>0</v>
      </c>
      <c r="X230" s="745"/>
      <c r="Y230" s="753">
        <f>Sch_I_SB[[#This Row],[Prior Approved: Total salary expense $]]*Sch_I_SB[[#This Row],[Prior Approved: Benefits Rate %]]</f>
        <v>0</v>
      </c>
      <c r="Z230" s="747">
        <f>+Sch_I_SB[[#This Row],[Prior Approved: Total salary expense $]]+Sch_I_SB[[#This Row],[Prior Approved: Benefits $]]</f>
        <v>0</v>
      </c>
      <c r="AA230" s="748">
        <f>IFERROR(Sch_I_SB[[#This Row],[Proposed: Direct FTE]]-Sch_I_SB[[#This Row],[Prior Approved: Direct FTE]],0)</f>
        <v>0</v>
      </c>
      <c r="AB230" s="744">
        <f>IFERROR(Sch_I_SB[[#This Row],[Proposed: Admin FTE]]-Sch_I_SB[[#This Row],[Prior Approved: Admin FTE]],0)</f>
        <v>0</v>
      </c>
      <c r="AC230" s="747">
        <f>IFERROR(Sch_I_SB[[#This Row],[Proposed: Total S&amp;B $]]-Sch_I_SB[[#This Row],[Prior Approved: Total S&amp;B $]],0)</f>
        <v>0</v>
      </c>
      <c r="AE230" s="749">
        <f>+Sch_I_SB[[#This Row],[Proposed: Direct FTE]]*(Sch_I_SB[[#This Row],[Proposed: Number of months]]/12)</f>
        <v>0</v>
      </c>
      <c r="AF230" s="750">
        <f>+Sch_I_SB[[#This Row],[Proposed: Admin FTE]]*(Sch_I_SB[[#This Row],[Proposed: Number of months]]/12)</f>
        <v>0</v>
      </c>
      <c r="AG230" s="749">
        <f>+Sch_I_SB[[#This Row],[Prior Approved: Direct FTE]]*(Sch_I_SB[[#This Row],[Prior Approved: Number of months]]/12)</f>
        <v>0</v>
      </c>
      <c r="AH230" s="751">
        <f>+Sch_I_SB[[#This Row],[Prior Approved: Admin FTE]]*(Sch_I_SB[[#This Row],[Prior Approved: Number of months]]/12)</f>
        <v>0</v>
      </c>
      <c r="AI230" s="752">
        <f t="shared" si="3"/>
        <v>0</v>
      </c>
      <c r="AJ230" s="751">
        <f t="shared" si="3"/>
        <v>0</v>
      </c>
    </row>
    <row r="231" spans="1:36">
      <c r="A231" s="723">
        <v>228</v>
      </c>
      <c r="B231" s="723">
        <f>+'Budget Summ Amt'!$L$6</f>
        <v>0</v>
      </c>
      <c r="C231" s="779">
        <f>+'Budget Summ Amt'!$D$6</f>
        <v>0</v>
      </c>
      <c r="D231" s="741"/>
      <c r="E231" s="725"/>
      <c r="F231" s="725"/>
      <c r="G231" s="726"/>
      <c r="H231" s="727"/>
      <c r="I231" s="728"/>
      <c r="J231" s="813"/>
      <c r="K231" s="742"/>
      <c r="L231" s="743"/>
      <c r="M231" s="743"/>
      <c r="N231" s="743"/>
      <c r="O231" s="744">
        <f>IFERROR((Sch_I_SB[[#This Row],[Proposed: Direct FTE]]+Sch_I_SB[[#This Row],[Proposed: Admin FTE]])*Sch_I_SB[[#This Row],[Proposed: Annual FTE salary $]]*(Sch_I_SB[[#This Row],[Proposed: Number of months]]/12),0)</f>
        <v>0</v>
      </c>
      <c r="P231" s="745"/>
      <c r="Q231" s="746">
        <f>Sch_I_SB[[#This Row],[Proposed: Benefits Rate %]]*Sch_I_SB[[#This Row],[Proposed: Total salary expense $]]</f>
        <v>0</v>
      </c>
      <c r="R231" s="747">
        <f>Sch_I_SB[[#This Row],[Proposed: Total salary expense $]]+Sch_I_SB[[#This Row],[Proposed: Benefits $]]</f>
        <v>0</v>
      </c>
      <c r="S231" s="742"/>
      <c r="T231" s="743"/>
      <c r="U231" s="743"/>
      <c r="V231" s="743"/>
      <c r="W231" s="744">
        <f>IFERROR((Sch_I_SB[[#This Row],[Prior Approved: Direct FTE]]+Sch_I_SB[[#This Row],[Prior Approved: Admin FTE]])*Sch_I_SB[[#This Row],[Prior Approved: Annual FTE salary $]]*(Sch_I_SB[[#This Row],[Prior Approved: Number of months]]/12),0)</f>
        <v>0</v>
      </c>
      <c r="X231" s="745"/>
      <c r="Y231" s="753">
        <f>Sch_I_SB[[#This Row],[Prior Approved: Total salary expense $]]*Sch_I_SB[[#This Row],[Prior Approved: Benefits Rate %]]</f>
        <v>0</v>
      </c>
      <c r="Z231" s="747">
        <f>+Sch_I_SB[[#This Row],[Prior Approved: Total salary expense $]]+Sch_I_SB[[#This Row],[Prior Approved: Benefits $]]</f>
        <v>0</v>
      </c>
      <c r="AA231" s="748">
        <f>IFERROR(Sch_I_SB[[#This Row],[Proposed: Direct FTE]]-Sch_I_SB[[#This Row],[Prior Approved: Direct FTE]],0)</f>
        <v>0</v>
      </c>
      <c r="AB231" s="744">
        <f>IFERROR(Sch_I_SB[[#This Row],[Proposed: Admin FTE]]-Sch_I_SB[[#This Row],[Prior Approved: Admin FTE]],0)</f>
        <v>0</v>
      </c>
      <c r="AC231" s="747">
        <f>IFERROR(Sch_I_SB[[#This Row],[Proposed: Total S&amp;B $]]-Sch_I_SB[[#This Row],[Prior Approved: Total S&amp;B $]],0)</f>
        <v>0</v>
      </c>
      <c r="AE231" s="749">
        <f>+Sch_I_SB[[#This Row],[Proposed: Direct FTE]]*(Sch_I_SB[[#This Row],[Proposed: Number of months]]/12)</f>
        <v>0</v>
      </c>
      <c r="AF231" s="750">
        <f>+Sch_I_SB[[#This Row],[Proposed: Admin FTE]]*(Sch_I_SB[[#This Row],[Proposed: Number of months]]/12)</f>
        <v>0</v>
      </c>
      <c r="AG231" s="749">
        <f>+Sch_I_SB[[#This Row],[Prior Approved: Direct FTE]]*(Sch_I_SB[[#This Row],[Prior Approved: Number of months]]/12)</f>
        <v>0</v>
      </c>
      <c r="AH231" s="751">
        <f>+Sch_I_SB[[#This Row],[Prior Approved: Admin FTE]]*(Sch_I_SB[[#This Row],[Prior Approved: Number of months]]/12)</f>
        <v>0</v>
      </c>
      <c r="AI231" s="752">
        <f t="shared" si="3"/>
        <v>0</v>
      </c>
      <c r="AJ231" s="751">
        <f t="shared" si="3"/>
        <v>0</v>
      </c>
    </row>
    <row r="232" spans="1:36">
      <c r="A232" s="723">
        <v>229</v>
      </c>
      <c r="B232" s="723">
        <f>+'Budget Summ Amt'!$L$6</f>
        <v>0</v>
      </c>
      <c r="C232" s="779">
        <f>+'Budget Summ Amt'!$D$6</f>
        <v>0</v>
      </c>
      <c r="D232" s="741"/>
      <c r="E232" s="725"/>
      <c r="F232" s="725"/>
      <c r="G232" s="726"/>
      <c r="H232" s="727"/>
      <c r="I232" s="728"/>
      <c r="J232" s="813"/>
      <c r="K232" s="742"/>
      <c r="L232" s="743"/>
      <c r="M232" s="743"/>
      <c r="N232" s="743"/>
      <c r="O232" s="744">
        <f>IFERROR((Sch_I_SB[[#This Row],[Proposed: Direct FTE]]+Sch_I_SB[[#This Row],[Proposed: Admin FTE]])*Sch_I_SB[[#This Row],[Proposed: Annual FTE salary $]]*(Sch_I_SB[[#This Row],[Proposed: Number of months]]/12),0)</f>
        <v>0</v>
      </c>
      <c r="P232" s="745"/>
      <c r="Q232" s="746">
        <f>Sch_I_SB[[#This Row],[Proposed: Benefits Rate %]]*Sch_I_SB[[#This Row],[Proposed: Total salary expense $]]</f>
        <v>0</v>
      </c>
      <c r="R232" s="747">
        <f>Sch_I_SB[[#This Row],[Proposed: Total salary expense $]]+Sch_I_SB[[#This Row],[Proposed: Benefits $]]</f>
        <v>0</v>
      </c>
      <c r="S232" s="742"/>
      <c r="T232" s="743"/>
      <c r="U232" s="743"/>
      <c r="V232" s="743"/>
      <c r="W232" s="744">
        <f>IFERROR((Sch_I_SB[[#This Row],[Prior Approved: Direct FTE]]+Sch_I_SB[[#This Row],[Prior Approved: Admin FTE]])*Sch_I_SB[[#This Row],[Prior Approved: Annual FTE salary $]]*(Sch_I_SB[[#This Row],[Prior Approved: Number of months]]/12),0)</f>
        <v>0</v>
      </c>
      <c r="X232" s="745"/>
      <c r="Y232" s="753">
        <f>Sch_I_SB[[#This Row],[Prior Approved: Total salary expense $]]*Sch_I_SB[[#This Row],[Prior Approved: Benefits Rate %]]</f>
        <v>0</v>
      </c>
      <c r="Z232" s="747">
        <f>+Sch_I_SB[[#This Row],[Prior Approved: Total salary expense $]]+Sch_I_SB[[#This Row],[Prior Approved: Benefits $]]</f>
        <v>0</v>
      </c>
      <c r="AA232" s="748">
        <f>IFERROR(Sch_I_SB[[#This Row],[Proposed: Direct FTE]]-Sch_I_SB[[#This Row],[Prior Approved: Direct FTE]],0)</f>
        <v>0</v>
      </c>
      <c r="AB232" s="744">
        <f>IFERROR(Sch_I_SB[[#This Row],[Proposed: Admin FTE]]-Sch_I_SB[[#This Row],[Prior Approved: Admin FTE]],0)</f>
        <v>0</v>
      </c>
      <c r="AC232" s="747">
        <f>IFERROR(Sch_I_SB[[#This Row],[Proposed: Total S&amp;B $]]-Sch_I_SB[[#This Row],[Prior Approved: Total S&amp;B $]],0)</f>
        <v>0</v>
      </c>
      <c r="AE232" s="749">
        <f>+Sch_I_SB[[#This Row],[Proposed: Direct FTE]]*(Sch_I_SB[[#This Row],[Proposed: Number of months]]/12)</f>
        <v>0</v>
      </c>
      <c r="AF232" s="750">
        <f>+Sch_I_SB[[#This Row],[Proposed: Admin FTE]]*(Sch_I_SB[[#This Row],[Proposed: Number of months]]/12)</f>
        <v>0</v>
      </c>
      <c r="AG232" s="749">
        <f>+Sch_I_SB[[#This Row],[Prior Approved: Direct FTE]]*(Sch_I_SB[[#This Row],[Prior Approved: Number of months]]/12)</f>
        <v>0</v>
      </c>
      <c r="AH232" s="751">
        <f>+Sch_I_SB[[#This Row],[Prior Approved: Admin FTE]]*(Sch_I_SB[[#This Row],[Prior Approved: Number of months]]/12)</f>
        <v>0</v>
      </c>
      <c r="AI232" s="752">
        <f t="shared" ref="AI232:AJ295" si="4">+AE232-AG232</f>
        <v>0</v>
      </c>
      <c r="AJ232" s="751">
        <f t="shared" si="4"/>
        <v>0</v>
      </c>
    </row>
    <row r="233" spans="1:36">
      <c r="A233" s="723">
        <v>230</v>
      </c>
      <c r="B233" s="723">
        <f>+'Budget Summ Amt'!$L$6</f>
        <v>0</v>
      </c>
      <c r="C233" s="779">
        <f>+'Budget Summ Amt'!$D$6</f>
        <v>0</v>
      </c>
      <c r="D233" s="741"/>
      <c r="E233" s="725"/>
      <c r="F233" s="725"/>
      <c r="G233" s="726"/>
      <c r="H233" s="727"/>
      <c r="I233" s="728"/>
      <c r="J233" s="813"/>
      <c r="K233" s="742"/>
      <c r="L233" s="743"/>
      <c r="M233" s="743"/>
      <c r="N233" s="743"/>
      <c r="O233" s="744">
        <f>IFERROR((Sch_I_SB[[#This Row],[Proposed: Direct FTE]]+Sch_I_SB[[#This Row],[Proposed: Admin FTE]])*Sch_I_SB[[#This Row],[Proposed: Annual FTE salary $]]*(Sch_I_SB[[#This Row],[Proposed: Number of months]]/12),0)</f>
        <v>0</v>
      </c>
      <c r="P233" s="745"/>
      <c r="Q233" s="746">
        <f>Sch_I_SB[[#This Row],[Proposed: Benefits Rate %]]*Sch_I_SB[[#This Row],[Proposed: Total salary expense $]]</f>
        <v>0</v>
      </c>
      <c r="R233" s="747">
        <f>Sch_I_SB[[#This Row],[Proposed: Total salary expense $]]+Sch_I_SB[[#This Row],[Proposed: Benefits $]]</f>
        <v>0</v>
      </c>
      <c r="S233" s="742"/>
      <c r="T233" s="743"/>
      <c r="U233" s="743"/>
      <c r="V233" s="743"/>
      <c r="W233" s="744">
        <f>IFERROR((Sch_I_SB[[#This Row],[Prior Approved: Direct FTE]]+Sch_I_SB[[#This Row],[Prior Approved: Admin FTE]])*Sch_I_SB[[#This Row],[Prior Approved: Annual FTE salary $]]*(Sch_I_SB[[#This Row],[Prior Approved: Number of months]]/12),0)</f>
        <v>0</v>
      </c>
      <c r="X233" s="745"/>
      <c r="Y233" s="753">
        <f>Sch_I_SB[[#This Row],[Prior Approved: Total salary expense $]]*Sch_I_SB[[#This Row],[Prior Approved: Benefits Rate %]]</f>
        <v>0</v>
      </c>
      <c r="Z233" s="747">
        <f>+Sch_I_SB[[#This Row],[Prior Approved: Total salary expense $]]+Sch_I_SB[[#This Row],[Prior Approved: Benefits $]]</f>
        <v>0</v>
      </c>
      <c r="AA233" s="748">
        <f>IFERROR(Sch_I_SB[[#This Row],[Proposed: Direct FTE]]-Sch_I_SB[[#This Row],[Prior Approved: Direct FTE]],0)</f>
        <v>0</v>
      </c>
      <c r="AB233" s="744">
        <f>IFERROR(Sch_I_SB[[#This Row],[Proposed: Admin FTE]]-Sch_I_SB[[#This Row],[Prior Approved: Admin FTE]],0)</f>
        <v>0</v>
      </c>
      <c r="AC233" s="747">
        <f>IFERROR(Sch_I_SB[[#This Row],[Proposed: Total S&amp;B $]]-Sch_I_SB[[#This Row],[Prior Approved: Total S&amp;B $]],0)</f>
        <v>0</v>
      </c>
      <c r="AE233" s="749">
        <f>+Sch_I_SB[[#This Row],[Proposed: Direct FTE]]*(Sch_I_SB[[#This Row],[Proposed: Number of months]]/12)</f>
        <v>0</v>
      </c>
      <c r="AF233" s="750">
        <f>+Sch_I_SB[[#This Row],[Proposed: Admin FTE]]*(Sch_I_SB[[#This Row],[Proposed: Number of months]]/12)</f>
        <v>0</v>
      </c>
      <c r="AG233" s="749">
        <f>+Sch_I_SB[[#This Row],[Prior Approved: Direct FTE]]*(Sch_I_SB[[#This Row],[Prior Approved: Number of months]]/12)</f>
        <v>0</v>
      </c>
      <c r="AH233" s="751">
        <f>+Sch_I_SB[[#This Row],[Prior Approved: Admin FTE]]*(Sch_I_SB[[#This Row],[Prior Approved: Number of months]]/12)</f>
        <v>0</v>
      </c>
      <c r="AI233" s="752">
        <f t="shared" si="4"/>
        <v>0</v>
      </c>
      <c r="AJ233" s="751">
        <f t="shared" si="4"/>
        <v>0</v>
      </c>
    </row>
    <row r="234" spans="1:36">
      <c r="A234" s="723">
        <v>231</v>
      </c>
      <c r="B234" s="723">
        <f>+'Budget Summ Amt'!$L$6</f>
        <v>0</v>
      </c>
      <c r="C234" s="779">
        <f>+'Budget Summ Amt'!$D$6</f>
        <v>0</v>
      </c>
      <c r="D234" s="741"/>
      <c r="E234" s="725"/>
      <c r="F234" s="725"/>
      <c r="G234" s="726"/>
      <c r="H234" s="727"/>
      <c r="I234" s="728"/>
      <c r="J234" s="813"/>
      <c r="K234" s="742"/>
      <c r="L234" s="743"/>
      <c r="M234" s="743"/>
      <c r="N234" s="743"/>
      <c r="O234" s="744">
        <f>IFERROR((Sch_I_SB[[#This Row],[Proposed: Direct FTE]]+Sch_I_SB[[#This Row],[Proposed: Admin FTE]])*Sch_I_SB[[#This Row],[Proposed: Annual FTE salary $]]*(Sch_I_SB[[#This Row],[Proposed: Number of months]]/12),0)</f>
        <v>0</v>
      </c>
      <c r="P234" s="745"/>
      <c r="Q234" s="746">
        <f>Sch_I_SB[[#This Row],[Proposed: Benefits Rate %]]*Sch_I_SB[[#This Row],[Proposed: Total salary expense $]]</f>
        <v>0</v>
      </c>
      <c r="R234" s="747">
        <f>Sch_I_SB[[#This Row],[Proposed: Total salary expense $]]+Sch_I_SB[[#This Row],[Proposed: Benefits $]]</f>
        <v>0</v>
      </c>
      <c r="S234" s="742"/>
      <c r="T234" s="743"/>
      <c r="U234" s="743"/>
      <c r="V234" s="743"/>
      <c r="W234" s="744">
        <f>IFERROR((Sch_I_SB[[#This Row],[Prior Approved: Direct FTE]]+Sch_I_SB[[#This Row],[Prior Approved: Admin FTE]])*Sch_I_SB[[#This Row],[Prior Approved: Annual FTE salary $]]*(Sch_I_SB[[#This Row],[Prior Approved: Number of months]]/12),0)</f>
        <v>0</v>
      </c>
      <c r="X234" s="745"/>
      <c r="Y234" s="753">
        <f>Sch_I_SB[[#This Row],[Prior Approved: Total salary expense $]]*Sch_I_SB[[#This Row],[Prior Approved: Benefits Rate %]]</f>
        <v>0</v>
      </c>
      <c r="Z234" s="747">
        <f>+Sch_I_SB[[#This Row],[Prior Approved: Total salary expense $]]+Sch_I_SB[[#This Row],[Prior Approved: Benefits $]]</f>
        <v>0</v>
      </c>
      <c r="AA234" s="748">
        <f>IFERROR(Sch_I_SB[[#This Row],[Proposed: Direct FTE]]-Sch_I_SB[[#This Row],[Prior Approved: Direct FTE]],0)</f>
        <v>0</v>
      </c>
      <c r="AB234" s="744">
        <f>IFERROR(Sch_I_SB[[#This Row],[Proposed: Admin FTE]]-Sch_I_SB[[#This Row],[Prior Approved: Admin FTE]],0)</f>
        <v>0</v>
      </c>
      <c r="AC234" s="747">
        <f>IFERROR(Sch_I_SB[[#This Row],[Proposed: Total S&amp;B $]]-Sch_I_SB[[#This Row],[Prior Approved: Total S&amp;B $]],0)</f>
        <v>0</v>
      </c>
      <c r="AE234" s="749">
        <f>+Sch_I_SB[[#This Row],[Proposed: Direct FTE]]*(Sch_I_SB[[#This Row],[Proposed: Number of months]]/12)</f>
        <v>0</v>
      </c>
      <c r="AF234" s="750">
        <f>+Sch_I_SB[[#This Row],[Proposed: Admin FTE]]*(Sch_I_SB[[#This Row],[Proposed: Number of months]]/12)</f>
        <v>0</v>
      </c>
      <c r="AG234" s="749">
        <f>+Sch_I_SB[[#This Row],[Prior Approved: Direct FTE]]*(Sch_I_SB[[#This Row],[Prior Approved: Number of months]]/12)</f>
        <v>0</v>
      </c>
      <c r="AH234" s="751">
        <f>+Sch_I_SB[[#This Row],[Prior Approved: Admin FTE]]*(Sch_I_SB[[#This Row],[Prior Approved: Number of months]]/12)</f>
        <v>0</v>
      </c>
      <c r="AI234" s="752">
        <f t="shared" si="4"/>
        <v>0</v>
      </c>
      <c r="AJ234" s="751">
        <f t="shared" si="4"/>
        <v>0</v>
      </c>
    </row>
    <row r="235" spans="1:36">
      <c r="A235" s="723">
        <v>232</v>
      </c>
      <c r="B235" s="723">
        <f>+'Budget Summ Amt'!$L$6</f>
        <v>0</v>
      </c>
      <c r="C235" s="779">
        <f>+'Budget Summ Amt'!$D$6</f>
        <v>0</v>
      </c>
      <c r="D235" s="741"/>
      <c r="E235" s="725"/>
      <c r="F235" s="725"/>
      <c r="G235" s="726"/>
      <c r="H235" s="727"/>
      <c r="I235" s="728"/>
      <c r="J235" s="813"/>
      <c r="K235" s="742"/>
      <c r="L235" s="743"/>
      <c r="M235" s="743"/>
      <c r="N235" s="743"/>
      <c r="O235" s="744">
        <f>IFERROR((Sch_I_SB[[#This Row],[Proposed: Direct FTE]]+Sch_I_SB[[#This Row],[Proposed: Admin FTE]])*Sch_I_SB[[#This Row],[Proposed: Annual FTE salary $]]*(Sch_I_SB[[#This Row],[Proposed: Number of months]]/12),0)</f>
        <v>0</v>
      </c>
      <c r="P235" s="745"/>
      <c r="Q235" s="746">
        <f>Sch_I_SB[[#This Row],[Proposed: Benefits Rate %]]*Sch_I_SB[[#This Row],[Proposed: Total salary expense $]]</f>
        <v>0</v>
      </c>
      <c r="R235" s="747">
        <f>Sch_I_SB[[#This Row],[Proposed: Total salary expense $]]+Sch_I_SB[[#This Row],[Proposed: Benefits $]]</f>
        <v>0</v>
      </c>
      <c r="S235" s="742"/>
      <c r="T235" s="743"/>
      <c r="U235" s="743"/>
      <c r="V235" s="743"/>
      <c r="W235" s="744">
        <f>IFERROR((Sch_I_SB[[#This Row],[Prior Approved: Direct FTE]]+Sch_I_SB[[#This Row],[Prior Approved: Admin FTE]])*Sch_I_SB[[#This Row],[Prior Approved: Annual FTE salary $]]*(Sch_I_SB[[#This Row],[Prior Approved: Number of months]]/12),0)</f>
        <v>0</v>
      </c>
      <c r="X235" s="745"/>
      <c r="Y235" s="753">
        <f>Sch_I_SB[[#This Row],[Prior Approved: Total salary expense $]]*Sch_I_SB[[#This Row],[Prior Approved: Benefits Rate %]]</f>
        <v>0</v>
      </c>
      <c r="Z235" s="747">
        <f>+Sch_I_SB[[#This Row],[Prior Approved: Total salary expense $]]+Sch_I_SB[[#This Row],[Prior Approved: Benefits $]]</f>
        <v>0</v>
      </c>
      <c r="AA235" s="748">
        <f>IFERROR(Sch_I_SB[[#This Row],[Proposed: Direct FTE]]-Sch_I_SB[[#This Row],[Prior Approved: Direct FTE]],0)</f>
        <v>0</v>
      </c>
      <c r="AB235" s="744">
        <f>IFERROR(Sch_I_SB[[#This Row],[Proposed: Admin FTE]]-Sch_I_SB[[#This Row],[Prior Approved: Admin FTE]],0)</f>
        <v>0</v>
      </c>
      <c r="AC235" s="747">
        <f>IFERROR(Sch_I_SB[[#This Row],[Proposed: Total S&amp;B $]]-Sch_I_SB[[#This Row],[Prior Approved: Total S&amp;B $]],0)</f>
        <v>0</v>
      </c>
      <c r="AE235" s="749">
        <f>+Sch_I_SB[[#This Row],[Proposed: Direct FTE]]*(Sch_I_SB[[#This Row],[Proposed: Number of months]]/12)</f>
        <v>0</v>
      </c>
      <c r="AF235" s="750">
        <f>+Sch_I_SB[[#This Row],[Proposed: Admin FTE]]*(Sch_I_SB[[#This Row],[Proposed: Number of months]]/12)</f>
        <v>0</v>
      </c>
      <c r="AG235" s="749">
        <f>+Sch_I_SB[[#This Row],[Prior Approved: Direct FTE]]*(Sch_I_SB[[#This Row],[Prior Approved: Number of months]]/12)</f>
        <v>0</v>
      </c>
      <c r="AH235" s="751">
        <f>+Sch_I_SB[[#This Row],[Prior Approved: Admin FTE]]*(Sch_I_SB[[#This Row],[Prior Approved: Number of months]]/12)</f>
        <v>0</v>
      </c>
      <c r="AI235" s="752">
        <f t="shared" si="4"/>
        <v>0</v>
      </c>
      <c r="AJ235" s="751">
        <f t="shared" si="4"/>
        <v>0</v>
      </c>
    </row>
    <row r="236" spans="1:36">
      <c r="A236" s="723">
        <v>233</v>
      </c>
      <c r="B236" s="723">
        <f>+'Budget Summ Amt'!$L$6</f>
        <v>0</v>
      </c>
      <c r="C236" s="779">
        <f>+'Budget Summ Amt'!$D$6</f>
        <v>0</v>
      </c>
      <c r="D236" s="741"/>
      <c r="E236" s="725"/>
      <c r="F236" s="725"/>
      <c r="G236" s="726"/>
      <c r="H236" s="727"/>
      <c r="I236" s="728"/>
      <c r="J236" s="813"/>
      <c r="K236" s="742"/>
      <c r="L236" s="743"/>
      <c r="M236" s="743"/>
      <c r="N236" s="743"/>
      <c r="O236" s="744">
        <f>IFERROR((Sch_I_SB[[#This Row],[Proposed: Direct FTE]]+Sch_I_SB[[#This Row],[Proposed: Admin FTE]])*Sch_I_SB[[#This Row],[Proposed: Annual FTE salary $]]*(Sch_I_SB[[#This Row],[Proposed: Number of months]]/12),0)</f>
        <v>0</v>
      </c>
      <c r="P236" s="745"/>
      <c r="Q236" s="746">
        <f>Sch_I_SB[[#This Row],[Proposed: Benefits Rate %]]*Sch_I_SB[[#This Row],[Proposed: Total salary expense $]]</f>
        <v>0</v>
      </c>
      <c r="R236" s="747">
        <f>Sch_I_SB[[#This Row],[Proposed: Total salary expense $]]+Sch_I_SB[[#This Row],[Proposed: Benefits $]]</f>
        <v>0</v>
      </c>
      <c r="S236" s="742"/>
      <c r="T236" s="743"/>
      <c r="U236" s="743"/>
      <c r="V236" s="743"/>
      <c r="W236" s="744">
        <f>IFERROR((Sch_I_SB[[#This Row],[Prior Approved: Direct FTE]]+Sch_I_SB[[#This Row],[Prior Approved: Admin FTE]])*Sch_I_SB[[#This Row],[Prior Approved: Annual FTE salary $]]*(Sch_I_SB[[#This Row],[Prior Approved: Number of months]]/12),0)</f>
        <v>0</v>
      </c>
      <c r="X236" s="745"/>
      <c r="Y236" s="753">
        <f>Sch_I_SB[[#This Row],[Prior Approved: Total salary expense $]]*Sch_I_SB[[#This Row],[Prior Approved: Benefits Rate %]]</f>
        <v>0</v>
      </c>
      <c r="Z236" s="747">
        <f>+Sch_I_SB[[#This Row],[Prior Approved: Total salary expense $]]+Sch_I_SB[[#This Row],[Prior Approved: Benefits $]]</f>
        <v>0</v>
      </c>
      <c r="AA236" s="748">
        <f>IFERROR(Sch_I_SB[[#This Row],[Proposed: Direct FTE]]-Sch_I_SB[[#This Row],[Prior Approved: Direct FTE]],0)</f>
        <v>0</v>
      </c>
      <c r="AB236" s="744">
        <f>IFERROR(Sch_I_SB[[#This Row],[Proposed: Admin FTE]]-Sch_I_SB[[#This Row],[Prior Approved: Admin FTE]],0)</f>
        <v>0</v>
      </c>
      <c r="AC236" s="747">
        <f>IFERROR(Sch_I_SB[[#This Row],[Proposed: Total S&amp;B $]]-Sch_I_SB[[#This Row],[Prior Approved: Total S&amp;B $]],0)</f>
        <v>0</v>
      </c>
      <c r="AE236" s="749">
        <f>+Sch_I_SB[[#This Row],[Proposed: Direct FTE]]*(Sch_I_SB[[#This Row],[Proposed: Number of months]]/12)</f>
        <v>0</v>
      </c>
      <c r="AF236" s="750">
        <f>+Sch_I_SB[[#This Row],[Proposed: Admin FTE]]*(Sch_I_SB[[#This Row],[Proposed: Number of months]]/12)</f>
        <v>0</v>
      </c>
      <c r="AG236" s="749">
        <f>+Sch_I_SB[[#This Row],[Prior Approved: Direct FTE]]*(Sch_I_SB[[#This Row],[Prior Approved: Number of months]]/12)</f>
        <v>0</v>
      </c>
      <c r="AH236" s="751">
        <f>+Sch_I_SB[[#This Row],[Prior Approved: Admin FTE]]*(Sch_I_SB[[#This Row],[Prior Approved: Number of months]]/12)</f>
        <v>0</v>
      </c>
      <c r="AI236" s="752">
        <f t="shared" si="4"/>
        <v>0</v>
      </c>
      <c r="AJ236" s="751">
        <f t="shared" si="4"/>
        <v>0</v>
      </c>
    </row>
    <row r="237" spans="1:36">
      <c r="A237" s="723">
        <v>234</v>
      </c>
      <c r="B237" s="723">
        <f>+'Budget Summ Amt'!$L$6</f>
        <v>0</v>
      </c>
      <c r="C237" s="779">
        <f>+'Budget Summ Amt'!$D$6</f>
        <v>0</v>
      </c>
      <c r="D237" s="741"/>
      <c r="E237" s="725"/>
      <c r="F237" s="725"/>
      <c r="G237" s="726"/>
      <c r="H237" s="727"/>
      <c r="I237" s="728"/>
      <c r="J237" s="813"/>
      <c r="K237" s="742"/>
      <c r="L237" s="743"/>
      <c r="M237" s="743"/>
      <c r="N237" s="743"/>
      <c r="O237" s="744">
        <f>IFERROR((Sch_I_SB[[#This Row],[Proposed: Direct FTE]]+Sch_I_SB[[#This Row],[Proposed: Admin FTE]])*Sch_I_SB[[#This Row],[Proposed: Annual FTE salary $]]*(Sch_I_SB[[#This Row],[Proposed: Number of months]]/12),0)</f>
        <v>0</v>
      </c>
      <c r="P237" s="745"/>
      <c r="Q237" s="746">
        <f>Sch_I_SB[[#This Row],[Proposed: Benefits Rate %]]*Sch_I_SB[[#This Row],[Proposed: Total salary expense $]]</f>
        <v>0</v>
      </c>
      <c r="R237" s="747">
        <f>Sch_I_SB[[#This Row],[Proposed: Total salary expense $]]+Sch_I_SB[[#This Row],[Proposed: Benefits $]]</f>
        <v>0</v>
      </c>
      <c r="S237" s="742"/>
      <c r="T237" s="743"/>
      <c r="U237" s="743"/>
      <c r="V237" s="743"/>
      <c r="W237" s="744">
        <f>IFERROR((Sch_I_SB[[#This Row],[Prior Approved: Direct FTE]]+Sch_I_SB[[#This Row],[Prior Approved: Admin FTE]])*Sch_I_SB[[#This Row],[Prior Approved: Annual FTE salary $]]*(Sch_I_SB[[#This Row],[Prior Approved: Number of months]]/12),0)</f>
        <v>0</v>
      </c>
      <c r="X237" s="745"/>
      <c r="Y237" s="753">
        <f>Sch_I_SB[[#This Row],[Prior Approved: Total salary expense $]]*Sch_I_SB[[#This Row],[Prior Approved: Benefits Rate %]]</f>
        <v>0</v>
      </c>
      <c r="Z237" s="747">
        <f>+Sch_I_SB[[#This Row],[Prior Approved: Total salary expense $]]+Sch_I_SB[[#This Row],[Prior Approved: Benefits $]]</f>
        <v>0</v>
      </c>
      <c r="AA237" s="748">
        <f>IFERROR(Sch_I_SB[[#This Row],[Proposed: Direct FTE]]-Sch_I_SB[[#This Row],[Prior Approved: Direct FTE]],0)</f>
        <v>0</v>
      </c>
      <c r="AB237" s="744">
        <f>IFERROR(Sch_I_SB[[#This Row],[Proposed: Admin FTE]]-Sch_I_SB[[#This Row],[Prior Approved: Admin FTE]],0)</f>
        <v>0</v>
      </c>
      <c r="AC237" s="747">
        <f>IFERROR(Sch_I_SB[[#This Row],[Proposed: Total S&amp;B $]]-Sch_I_SB[[#This Row],[Prior Approved: Total S&amp;B $]],0)</f>
        <v>0</v>
      </c>
      <c r="AE237" s="749">
        <f>+Sch_I_SB[[#This Row],[Proposed: Direct FTE]]*(Sch_I_SB[[#This Row],[Proposed: Number of months]]/12)</f>
        <v>0</v>
      </c>
      <c r="AF237" s="750">
        <f>+Sch_I_SB[[#This Row],[Proposed: Admin FTE]]*(Sch_I_SB[[#This Row],[Proposed: Number of months]]/12)</f>
        <v>0</v>
      </c>
      <c r="AG237" s="749">
        <f>+Sch_I_SB[[#This Row],[Prior Approved: Direct FTE]]*(Sch_I_SB[[#This Row],[Prior Approved: Number of months]]/12)</f>
        <v>0</v>
      </c>
      <c r="AH237" s="751">
        <f>+Sch_I_SB[[#This Row],[Prior Approved: Admin FTE]]*(Sch_I_SB[[#This Row],[Prior Approved: Number of months]]/12)</f>
        <v>0</v>
      </c>
      <c r="AI237" s="752">
        <f t="shared" si="4"/>
        <v>0</v>
      </c>
      <c r="AJ237" s="751">
        <f t="shared" si="4"/>
        <v>0</v>
      </c>
    </row>
    <row r="238" spans="1:36">
      <c r="A238" s="723">
        <v>235</v>
      </c>
      <c r="B238" s="723">
        <f>+'Budget Summ Amt'!$L$6</f>
        <v>0</v>
      </c>
      <c r="C238" s="779">
        <f>+'Budget Summ Amt'!$D$6</f>
        <v>0</v>
      </c>
      <c r="D238" s="741"/>
      <c r="E238" s="725"/>
      <c r="F238" s="725"/>
      <c r="G238" s="726"/>
      <c r="H238" s="727"/>
      <c r="I238" s="728"/>
      <c r="J238" s="813"/>
      <c r="K238" s="742"/>
      <c r="L238" s="743"/>
      <c r="M238" s="743"/>
      <c r="N238" s="743"/>
      <c r="O238" s="744">
        <f>IFERROR((Sch_I_SB[[#This Row],[Proposed: Direct FTE]]+Sch_I_SB[[#This Row],[Proposed: Admin FTE]])*Sch_I_SB[[#This Row],[Proposed: Annual FTE salary $]]*(Sch_I_SB[[#This Row],[Proposed: Number of months]]/12),0)</f>
        <v>0</v>
      </c>
      <c r="P238" s="745"/>
      <c r="Q238" s="746">
        <f>Sch_I_SB[[#This Row],[Proposed: Benefits Rate %]]*Sch_I_SB[[#This Row],[Proposed: Total salary expense $]]</f>
        <v>0</v>
      </c>
      <c r="R238" s="747">
        <f>Sch_I_SB[[#This Row],[Proposed: Total salary expense $]]+Sch_I_SB[[#This Row],[Proposed: Benefits $]]</f>
        <v>0</v>
      </c>
      <c r="S238" s="742"/>
      <c r="T238" s="743"/>
      <c r="U238" s="743"/>
      <c r="V238" s="743"/>
      <c r="W238" s="744">
        <f>IFERROR((Sch_I_SB[[#This Row],[Prior Approved: Direct FTE]]+Sch_I_SB[[#This Row],[Prior Approved: Admin FTE]])*Sch_I_SB[[#This Row],[Prior Approved: Annual FTE salary $]]*(Sch_I_SB[[#This Row],[Prior Approved: Number of months]]/12),0)</f>
        <v>0</v>
      </c>
      <c r="X238" s="745"/>
      <c r="Y238" s="753">
        <f>Sch_I_SB[[#This Row],[Prior Approved: Total salary expense $]]*Sch_I_SB[[#This Row],[Prior Approved: Benefits Rate %]]</f>
        <v>0</v>
      </c>
      <c r="Z238" s="747">
        <f>+Sch_I_SB[[#This Row],[Prior Approved: Total salary expense $]]+Sch_I_SB[[#This Row],[Prior Approved: Benefits $]]</f>
        <v>0</v>
      </c>
      <c r="AA238" s="748">
        <f>IFERROR(Sch_I_SB[[#This Row],[Proposed: Direct FTE]]-Sch_I_SB[[#This Row],[Prior Approved: Direct FTE]],0)</f>
        <v>0</v>
      </c>
      <c r="AB238" s="744">
        <f>IFERROR(Sch_I_SB[[#This Row],[Proposed: Admin FTE]]-Sch_I_SB[[#This Row],[Prior Approved: Admin FTE]],0)</f>
        <v>0</v>
      </c>
      <c r="AC238" s="747">
        <f>IFERROR(Sch_I_SB[[#This Row],[Proposed: Total S&amp;B $]]-Sch_I_SB[[#This Row],[Prior Approved: Total S&amp;B $]],0)</f>
        <v>0</v>
      </c>
      <c r="AE238" s="749">
        <f>+Sch_I_SB[[#This Row],[Proposed: Direct FTE]]*(Sch_I_SB[[#This Row],[Proposed: Number of months]]/12)</f>
        <v>0</v>
      </c>
      <c r="AF238" s="750">
        <f>+Sch_I_SB[[#This Row],[Proposed: Admin FTE]]*(Sch_I_SB[[#This Row],[Proposed: Number of months]]/12)</f>
        <v>0</v>
      </c>
      <c r="AG238" s="749">
        <f>+Sch_I_SB[[#This Row],[Prior Approved: Direct FTE]]*(Sch_I_SB[[#This Row],[Prior Approved: Number of months]]/12)</f>
        <v>0</v>
      </c>
      <c r="AH238" s="751">
        <f>+Sch_I_SB[[#This Row],[Prior Approved: Admin FTE]]*(Sch_I_SB[[#This Row],[Prior Approved: Number of months]]/12)</f>
        <v>0</v>
      </c>
      <c r="AI238" s="752">
        <f t="shared" si="4"/>
        <v>0</v>
      </c>
      <c r="AJ238" s="751">
        <f t="shared" si="4"/>
        <v>0</v>
      </c>
    </row>
    <row r="239" spans="1:36">
      <c r="A239" s="723">
        <v>236</v>
      </c>
      <c r="B239" s="723">
        <f>+'Budget Summ Amt'!$L$6</f>
        <v>0</v>
      </c>
      <c r="C239" s="779">
        <f>+'Budget Summ Amt'!$D$6</f>
        <v>0</v>
      </c>
      <c r="D239" s="741"/>
      <c r="E239" s="725"/>
      <c r="F239" s="725"/>
      <c r="G239" s="726"/>
      <c r="H239" s="727"/>
      <c r="I239" s="728"/>
      <c r="J239" s="813"/>
      <c r="K239" s="742"/>
      <c r="L239" s="743"/>
      <c r="M239" s="743"/>
      <c r="N239" s="743"/>
      <c r="O239" s="744">
        <f>IFERROR((Sch_I_SB[[#This Row],[Proposed: Direct FTE]]+Sch_I_SB[[#This Row],[Proposed: Admin FTE]])*Sch_I_SB[[#This Row],[Proposed: Annual FTE salary $]]*(Sch_I_SB[[#This Row],[Proposed: Number of months]]/12),0)</f>
        <v>0</v>
      </c>
      <c r="P239" s="745"/>
      <c r="Q239" s="746">
        <f>Sch_I_SB[[#This Row],[Proposed: Benefits Rate %]]*Sch_I_SB[[#This Row],[Proposed: Total salary expense $]]</f>
        <v>0</v>
      </c>
      <c r="R239" s="747">
        <f>Sch_I_SB[[#This Row],[Proposed: Total salary expense $]]+Sch_I_SB[[#This Row],[Proposed: Benefits $]]</f>
        <v>0</v>
      </c>
      <c r="S239" s="742"/>
      <c r="T239" s="743"/>
      <c r="U239" s="743"/>
      <c r="V239" s="743"/>
      <c r="W239" s="744">
        <f>IFERROR((Sch_I_SB[[#This Row],[Prior Approved: Direct FTE]]+Sch_I_SB[[#This Row],[Prior Approved: Admin FTE]])*Sch_I_SB[[#This Row],[Prior Approved: Annual FTE salary $]]*(Sch_I_SB[[#This Row],[Prior Approved: Number of months]]/12),0)</f>
        <v>0</v>
      </c>
      <c r="X239" s="745"/>
      <c r="Y239" s="753">
        <f>Sch_I_SB[[#This Row],[Prior Approved: Total salary expense $]]*Sch_I_SB[[#This Row],[Prior Approved: Benefits Rate %]]</f>
        <v>0</v>
      </c>
      <c r="Z239" s="747">
        <f>+Sch_I_SB[[#This Row],[Prior Approved: Total salary expense $]]+Sch_I_SB[[#This Row],[Prior Approved: Benefits $]]</f>
        <v>0</v>
      </c>
      <c r="AA239" s="748">
        <f>IFERROR(Sch_I_SB[[#This Row],[Proposed: Direct FTE]]-Sch_I_SB[[#This Row],[Prior Approved: Direct FTE]],0)</f>
        <v>0</v>
      </c>
      <c r="AB239" s="744">
        <f>IFERROR(Sch_I_SB[[#This Row],[Proposed: Admin FTE]]-Sch_I_SB[[#This Row],[Prior Approved: Admin FTE]],0)</f>
        <v>0</v>
      </c>
      <c r="AC239" s="747">
        <f>IFERROR(Sch_I_SB[[#This Row],[Proposed: Total S&amp;B $]]-Sch_I_SB[[#This Row],[Prior Approved: Total S&amp;B $]],0)</f>
        <v>0</v>
      </c>
      <c r="AE239" s="749">
        <f>+Sch_I_SB[[#This Row],[Proposed: Direct FTE]]*(Sch_I_SB[[#This Row],[Proposed: Number of months]]/12)</f>
        <v>0</v>
      </c>
      <c r="AF239" s="750">
        <f>+Sch_I_SB[[#This Row],[Proposed: Admin FTE]]*(Sch_I_SB[[#This Row],[Proposed: Number of months]]/12)</f>
        <v>0</v>
      </c>
      <c r="AG239" s="749">
        <f>+Sch_I_SB[[#This Row],[Prior Approved: Direct FTE]]*(Sch_I_SB[[#This Row],[Prior Approved: Number of months]]/12)</f>
        <v>0</v>
      </c>
      <c r="AH239" s="751">
        <f>+Sch_I_SB[[#This Row],[Prior Approved: Admin FTE]]*(Sch_I_SB[[#This Row],[Prior Approved: Number of months]]/12)</f>
        <v>0</v>
      </c>
      <c r="AI239" s="752">
        <f t="shared" si="4"/>
        <v>0</v>
      </c>
      <c r="AJ239" s="751">
        <f t="shared" si="4"/>
        <v>0</v>
      </c>
    </row>
    <row r="240" spans="1:36">
      <c r="A240" s="723">
        <v>237</v>
      </c>
      <c r="B240" s="723">
        <f>+'Budget Summ Amt'!$L$6</f>
        <v>0</v>
      </c>
      <c r="C240" s="779">
        <f>+'Budget Summ Amt'!$D$6</f>
        <v>0</v>
      </c>
      <c r="D240" s="741"/>
      <c r="E240" s="725"/>
      <c r="F240" s="725"/>
      <c r="G240" s="726"/>
      <c r="H240" s="727"/>
      <c r="I240" s="728"/>
      <c r="J240" s="813"/>
      <c r="K240" s="742"/>
      <c r="L240" s="743"/>
      <c r="M240" s="743"/>
      <c r="N240" s="743"/>
      <c r="O240" s="744">
        <f>IFERROR((Sch_I_SB[[#This Row],[Proposed: Direct FTE]]+Sch_I_SB[[#This Row],[Proposed: Admin FTE]])*Sch_I_SB[[#This Row],[Proposed: Annual FTE salary $]]*(Sch_I_SB[[#This Row],[Proposed: Number of months]]/12),0)</f>
        <v>0</v>
      </c>
      <c r="P240" s="745"/>
      <c r="Q240" s="746">
        <f>Sch_I_SB[[#This Row],[Proposed: Benefits Rate %]]*Sch_I_SB[[#This Row],[Proposed: Total salary expense $]]</f>
        <v>0</v>
      </c>
      <c r="R240" s="747">
        <f>Sch_I_SB[[#This Row],[Proposed: Total salary expense $]]+Sch_I_SB[[#This Row],[Proposed: Benefits $]]</f>
        <v>0</v>
      </c>
      <c r="S240" s="742"/>
      <c r="T240" s="743"/>
      <c r="U240" s="743"/>
      <c r="V240" s="743"/>
      <c r="W240" s="744">
        <f>IFERROR((Sch_I_SB[[#This Row],[Prior Approved: Direct FTE]]+Sch_I_SB[[#This Row],[Prior Approved: Admin FTE]])*Sch_I_SB[[#This Row],[Prior Approved: Annual FTE salary $]]*(Sch_I_SB[[#This Row],[Prior Approved: Number of months]]/12),0)</f>
        <v>0</v>
      </c>
      <c r="X240" s="745"/>
      <c r="Y240" s="753">
        <f>Sch_I_SB[[#This Row],[Prior Approved: Total salary expense $]]*Sch_I_SB[[#This Row],[Prior Approved: Benefits Rate %]]</f>
        <v>0</v>
      </c>
      <c r="Z240" s="747">
        <f>+Sch_I_SB[[#This Row],[Prior Approved: Total salary expense $]]+Sch_I_SB[[#This Row],[Prior Approved: Benefits $]]</f>
        <v>0</v>
      </c>
      <c r="AA240" s="748">
        <f>IFERROR(Sch_I_SB[[#This Row],[Proposed: Direct FTE]]-Sch_I_SB[[#This Row],[Prior Approved: Direct FTE]],0)</f>
        <v>0</v>
      </c>
      <c r="AB240" s="744">
        <f>IFERROR(Sch_I_SB[[#This Row],[Proposed: Admin FTE]]-Sch_I_SB[[#This Row],[Prior Approved: Admin FTE]],0)</f>
        <v>0</v>
      </c>
      <c r="AC240" s="747">
        <f>IFERROR(Sch_I_SB[[#This Row],[Proposed: Total S&amp;B $]]-Sch_I_SB[[#This Row],[Prior Approved: Total S&amp;B $]],0)</f>
        <v>0</v>
      </c>
      <c r="AE240" s="749">
        <f>+Sch_I_SB[[#This Row],[Proposed: Direct FTE]]*(Sch_I_SB[[#This Row],[Proposed: Number of months]]/12)</f>
        <v>0</v>
      </c>
      <c r="AF240" s="750">
        <f>+Sch_I_SB[[#This Row],[Proposed: Admin FTE]]*(Sch_I_SB[[#This Row],[Proposed: Number of months]]/12)</f>
        <v>0</v>
      </c>
      <c r="AG240" s="749">
        <f>+Sch_I_SB[[#This Row],[Prior Approved: Direct FTE]]*(Sch_I_SB[[#This Row],[Prior Approved: Number of months]]/12)</f>
        <v>0</v>
      </c>
      <c r="AH240" s="751">
        <f>+Sch_I_SB[[#This Row],[Prior Approved: Admin FTE]]*(Sch_I_SB[[#This Row],[Prior Approved: Number of months]]/12)</f>
        <v>0</v>
      </c>
      <c r="AI240" s="752">
        <f t="shared" si="4"/>
        <v>0</v>
      </c>
      <c r="AJ240" s="751">
        <f t="shared" si="4"/>
        <v>0</v>
      </c>
    </row>
    <row r="241" spans="1:36">
      <c r="A241" s="723">
        <v>238</v>
      </c>
      <c r="B241" s="723">
        <f>+'Budget Summ Amt'!$L$6</f>
        <v>0</v>
      </c>
      <c r="C241" s="779">
        <f>+'Budget Summ Amt'!$D$6</f>
        <v>0</v>
      </c>
      <c r="D241" s="741"/>
      <c r="E241" s="725"/>
      <c r="F241" s="725"/>
      <c r="G241" s="726"/>
      <c r="H241" s="727"/>
      <c r="I241" s="728"/>
      <c r="J241" s="813"/>
      <c r="K241" s="742"/>
      <c r="L241" s="743"/>
      <c r="M241" s="743"/>
      <c r="N241" s="743"/>
      <c r="O241" s="744">
        <f>IFERROR((Sch_I_SB[[#This Row],[Proposed: Direct FTE]]+Sch_I_SB[[#This Row],[Proposed: Admin FTE]])*Sch_I_SB[[#This Row],[Proposed: Annual FTE salary $]]*(Sch_I_SB[[#This Row],[Proposed: Number of months]]/12),0)</f>
        <v>0</v>
      </c>
      <c r="P241" s="745"/>
      <c r="Q241" s="746">
        <f>Sch_I_SB[[#This Row],[Proposed: Benefits Rate %]]*Sch_I_SB[[#This Row],[Proposed: Total salary expense $]]</f>
        <v>0</v>
      </c>
      <c r="R241" s="747">
        <f>Sch_I_SB[[#This Row],[Proposed: Total salary expense $]]+Sch_I_SB[[#This Row],[Proposed: Benefits $]]</f>
        <v>0</v>
      </c>
      <c r="S241" s="742"/>
      <c r="T241" s="743"/>
      <c r="U241" s="743"/>
      <c r="V241" s="743"/>
      <c r="W241" s="744">
        <f>IFERROR((Sch_I_SB[[#This Row],[Prior Approved: Direct FTE]]+Sch_I_SB[[#This Row],[Prior Approved: Admin FTE]])*Sch_I_SB[[#This Row],[Prior Approved: Annual FTE salary $]]*(Sch_I_SB[[#This Row],[Prior Approved: Number of months]]/12),0)</f>
        <v>0</v>
      </c>
      <c r="X241" s="745"/>
      <c r="Y241" s="753">
        <f>Sch_I_SB[[#This Row],[Prior Approved: Total salary expense $]]*Sch_I_SB[[#This Row],[Prior Approved: Benefits Rate %]]</f>
        <v>0</v>
      </c>
      <c r="Z241" s="747">
        <f>+Sch_I_SB[[#This Row],[Prior Approved: Total salary expense $]]+Sch_I_SB[[#This Row],[Prior Approved: Benefits $]]</f>
        <v>0</v>
      </c>
      <c r="AA241" s="748">
        <f>IFERROR(Sch_I_SB[[#This Row],[Proposed: Direct FTE]]-Sch_I_SB[[#This Row],[Prior Approved: Direct FTE]],0)</f>
        <v>0</v>
      </c>
      <c r="AB241" s="744">
        <f>IFERROR(Sch_I_SB[[#This Row],[Proposed: Admin FTE]]-Sch_I_SB[[#This Row],[Prior Approved: Admin FTE]],0)</f>
        <v>0</v>
      </c>
      <c r="AC241" s="747">
        <f>IFERROR(Sch_I_SB[[#This Row],[Proposed: Total S&amp;B $]]-Sch_I_SB[[#This Row],[Prior Approved: Total S&amp;B $]],0)</f>
        <v>0</v>
      </c>
      <c r="AE241" s="749">
        <f>+Sch_I_SB[[#This Row],[Proposed: Direct FTE]]*(Sch_I_SB[[#This Row],[Proposed: Number of months]]/12)</f>
        <v>0</v>
      </c>
      <c r="AF241" s="750">
        <f>+Sch_I_SB[[#This Row],[Proposed: Admin FTE]]*(Sch_I_SB[[#This Row],[Proposed: Number of months]]/12)</f>
        <v>0</v>
      </c>
      <c r="AG241" s="749">
        <f>+Sch_I_SB[[#This Row],[Prior Approved: Direct FTE]]*(Sch_I_SB[[#This Row],[Prior Approved: Number of months]]/12)</f>
        <v>0</v>
      </c>
      <c r="AH241" s="751">
        <f>+Sch_I_SB[[#This Row],[Prior Approved: Admin FTE]]*(Sch_I_SB[[#This Row],[Prior Approved: Number of months]]/12)</f>
        <v>0</v>
      </c>
      <c r="AI241" s="752">
        <f t="shared" si="4"/>
        <v>0</v>
      </c>
      <c r="AJ241" s="751">
        <f t="shared" si="4"/>
        <v>0</v>
      </c>
    </row>
    <row r="242" spans="1:36">
      <c r="A242" s="723">
        <v>239</v>
      </c>
      <c r="B242" s="723">
        <f>+'Budget Summ Amt'!$L$6</f>
        <v>0</v>
      </c>
      <c r="C242" s="779">
        <f>+'Budget Summ Amt'!$D$6</f>
        <v>0</v>
      </c>
      <c r="D242" s="741"/>
      <c r="E242" s="725"/>
      <c r="F242" s="725"/>
      <c r="G242" s="726"/>
      <c r="H242" s="727"/>
      <c r="I242" s="728"/>
      <c r="J242" s="813"/>
      <c r="K242" s="742"/>
      <c r="L242" s="743"/>
      <c r="M242" s="743"/>
      <c r="N242" s="743"/>
      <c r="O242" s="744">
        <f>IFERROR((Sch_I_SB[[#This Row],[Proposed: Direct FTE]]+Sch_I_SB[[#This Row],[Proposed: Admin FTE]])*Sch_I_SB[[#This Row],[Proposed: Annual FTE salary $]]*(Sch_I_SB[[#This Row],[Proposed: Number of months]]/12),0)</f>
        <v>0</v>
      </c>
      <c r="P242" s="745"/>
      <c r="Q242" s="746">
        <f>Sch_I_SB[[#This Row],[Proposed: Benefits Rate %]]*Sch_I_SB[[#This Row],[Proposed: Total salary expense $]]</f>
        <v>0</v>
      </c>
      <c r="R242" s="747">
        <f>Sch_I_SB[[#This Row],[Proposed: Total salary expense $]]+Sch_I_SB[[#This Row],[Proposed: Benefits $]]</f>
        <v>0</v>
      </c>
      <c r="S242" s="742"/>
      <c r="T242" s="743"/>
      <c r="U242" s="743"/>
      <c r="V242" s="743"/>
      <c r="W242" s="744">
        <f>IFERROR((Sch_I_SB[[#This Row],[Prior Approved: Direct FTE]]+Sch_I_SB[[#This Row],[Prior Approved: Admin FTE]])*Sch_I_SB[[#This Row],[Prior Approved: Annual FTE salary $]]*(Sch_I_SB[[#This Row],[Prior Approved: Number of months]]/12),0)</f>
        <v>0</v>
      </c>
      <c r="X242" s="745"/>
      <c r="Y242" s="753">
        <f>Sch_I_SB[[#This Row],[Prior Approved: Total salary expense $]]*Sch_I_SB[[#This Row],[Prior Approved: Benefits Rate %]]</f>
        <v>0</v>
      </c>
      <c r="Z242" s="747">
        <f>+Sch_I_SB[[#This Row],[Prior Approved: Total salary expense $]]+Sch_I_SB[[#This Row],[Prior Approved: Benefits $]]</f>
        <v>0</v>
      </c>
      <c r="AA242" s="748">
        <f>IFERROR(Sch_I_SB[[#This Row],[Proposed: Direct FTE]]-Sch_I_SB[[#This Row],[Prior Approved: Direct FTE]],0)</f>
        <v>0</v>
      </c>
      <c r="AB242" s="744">
        <f>IFERROR(Sch_I_SB[[#This Row],[Proposed: Admin FTE]]-Sch_I_SB[[#This Row],[Prior Approved: Admin FTE]],0)</f>
        <v>0</v>
      </c>
      <c r="AC242" s="747">
        <f>IFERROR(Sch_I_SB[[#This Row],[Proposed: Total S&amp;B $]]-Sch_I_SB[[#This Row],[Prior Approved: Total S&amp;B $]],0)</f>
        <v>0</v>
      </c>
      <c r="AE242" s="749">
        <f>+Sch_I_SB[[#This Row],[Proposed: Direct FTE]]*(Sch_I_SB[[#This Row],[Proposed: Number of months]]/12)</f>
        <v>0</v>
      </c>
      <c r="AF242" s="750">
        <f>+Sch_I_SB[[#This Row],[Proposed: Admin FTE]]*(Sch_I_SB[[#This Row],[Proposed: Number of months]]/12)</f>
        <v>0</v>
      </c>
      <c r="AG242" s="749">
        <f>+Sch_I_SB[[#This Row],[Prior Approved: Direct FTE]]*(Sch_I_SB[[#This Row],[Prior Approved: Number of months]]/12)</f>
        <v>0</v>
      </c>
      <c r="AH242" s="751">
        <f>+Sch_I_SB[[#This Row],[Prior Approved: Admin FTE]]*(Sch_I_SB[[#This Row],[Prior Approved: Number of months]]/12)</f>
        <v>0</v>
      </c>
      <c r="AI242" s="752">
        <f t="shared" si="4"/>
        <v>0</v>
      </c>
      <c r="AJ242" s="751">
        <f t="shared" si="4"/>
        <v>0</v>
      </c>
    </row>
    <row r="243" spans="1:36">
      <c r="A243" s="723">
        <v>240</v>
      </c>
      <c r="B243" s="723">
        <f>+'Budget Summ Amt'!$L$6</f>
        <v>0</v>
      </c>
      <c r="C243" s="779">
        <f>+'Budget Summ Amt'!$D$6</f>
        <v>0</v>
      </c>
      <c r="D243" s="741"/>
      <c r="E243" s="725"/>
      <c r="F243" s="725"/>
      <c r="G243" s="726"/>
      <c r="H243" s="727"/>
      <c r="I243" s="728"/>
      <c r="J243" s="813"/>
      <c r="K243" s="742"/>
      <c r="L243" s="743"/>
      <c r="M243" s="743"/>
      <c r="N243" s="743"/>
      <c r="O243" s="744">
        <f>IFERROR((Sch_I_SB[[#This Row],[Proposed: Direct FTE]]+Sch_I_SB[[#This Row],[Proposed: Admin FTE]])*Sch_I_SB[[#This Row],[Proposed: Annual FTE salary $]]*(Sch_I_SB[[#This Row],[Proposed: Number of months]]/12),0)</f>
        <v>0</v>
      </c>
      <c r="P243" s="745"/>
      <c r="Q243" s="746">
        <f>Sch_I_SB[[#This Row],[Proposed: Benefits Rate %]]*Sch_I_SB[[#This Row],[Proposed: Total salary expense $]]</f>
        <v>0</v>
      </c>
      <c r="R243" s="747">
        <f>Sch_I_SB[[#This Row],[Proposed: Total salary expense $]]+Sch_I_SB[[#This Row],[Proposed: Benefits $]]</f>
        <v>0</v>
      </c>
      <c r="S243" s="742"/>
      <c r="T243" s="743"/>
      <c r="U243" s="743"/>
      <c r="V243" s="743"/>
      <c r="W243" s="744">
        <f>IFERROR((Sch_I_SB[[#This Row],[Prior Approved: Direct FTE]]+Sch_I_SB[[#This Row],[Prior Approved: Admin FTE]])*Sch_I_SB[[#This Row],[Prior Approved: Annual FTE salary $]]*(Sch_I_SB[[#This Row],[Prior Approved: Number of months]]/12),0)</f>
        <v>0</v>
      </c>
      <c r="X243" s="745"/>
      <c r="Y243" s="753">
        <f>Sch_I_SB[[#This Row],[Prior Approved: Total salary expense $]]*Sch_I_SB[[#This Row],[Prior Approved: Benefits Rate %]]</f>
        <v>0</v>
      </c>
      <c r="Z243" s="747">
        <f>+Sch_I_SB[[#This Row],[Prior Approved: Total salary expense $]]+Sch_I_SB[[#This Row],[Prior Approved: Benefits $]]</f>
        <v>0</v>
      </c>
      <c r="AA243" s="748">
        <f>IFERROR(Sch_I_SB[[#This Row],[Proposed: Direct FTE]]-Sch_I_SB[[#This Row],[Prior Approved: Direct FTE]],0)</f>
        <v>0</v>
      </c>
      <c r="AB243" s="744">
        <f>IFERROR(Sch_I_SB[[#This Row],[Proposed: Admin FTE]]-Sch_I_SB[[#This Row],[Prior Approved: Admin FTE]],0)</f>
        <v>0</v>
      </c>
      <c r="AC243" s="747">
        <f>IFERROR(Sch_I_SB[[#This Row],[Proposed: Total S&amp;B $]]-Sch_I_SB[[#This Row],[Prior Approved: Total S&amp;B $]],0)</f>
        <v>0</v>
      </c>
      <c r="AE243" s="749">
        <f>+Sch_I_SB[[#This Row],[Proposed: Direct FTE]]*(Sch_I_SB[[#This Row],[Proposed: Number of months]]/12)</f>
        <v>0</v>
      </c>
      <c r="AF243" s="750">
        <f>+Sch_I_SB[[#This Row],[Proposed: Admin FTE]]*(Sch_I_SB[[#This Row],[Proposed: Number of months]]/12)</f>
        <v>0</v>
      </c>
      <c r="AG243" s="749">
        <f>+Sch_I_SB[[#This Row],[Prior Approved: Direct FTE]]*(Sch_I_SB[[#This Row],[Prior Approved: Number of months]]/12)</f>
        <v>0</v>
      </c>
      <c r="AH243" s="751">
        <f>+Sch_I_SB[[#This Row],[Prior Approved: Admin FTE]]*(Sch_I_SB[[#This Row],[Prior Approved: Number of months]]/12)</f>
        <v>0</v>
      </c>
      <c r="AI243" s="752">
        <f t="shared" si="4"/>
        <v>0</v>
      </c>
      <c r="AJ243" s="751">
        <f t="shared" si="4"/>
        <v>0</v>
      </c>
    </row>
    <row r="244" spans="1:36">
      <c r="A244" s="723">
        <v>241</v>
      </c>
      <c r="B244" s="723">
        <f>+'Budget Summ Amt'!$L$6</f>
        <v>0</v>
      </c>
      <c r="C244" s="779">
        <f>+'Budget Summ Amt'!$D$6</f>
        <v>0</v>
      </c>
      <c r="D244" s="741"/>
      <c r="E244" s="725"/>
      <c r="F244" s="725"/>
      <c r="G244" s="726"/>
      <c r="H244" s="727"/>
      <c r="I244" s="728"/>
      <c r="J244" s="813"/>
      <c r="K244" s="742"/>
      <c r="L244" s="743"/>
      <c r="M244" s="743"/>
      <c r="N244" s="743"/>
      <c r="O244" s="744">
        <f>IFERROR((Sch_I_SB[[#This Row],[Proposed: Direct FTE]]+Sch_I_SB[[#This Row],[Proposed: Admin FTE]])*Sch_I_SB[[#This Row],[Proposed: Annual FTE salary $]]*(Sch_I_SB[[#This Row],[Proposed: Number of months]]/12),0)</f>
        <v>0</v>
      </c>
      <c r="P244" s="745"/>
      <c r="Q244" s="746">
        <f>Sch_I_SB[[#This Row],[Proposed: Benefits Rate %]]*Sch_I_SB[[#This Row],[Proposed: Total salary expense $]]</f>
        <v>0</v>
      </c>
      <c r="R244" s="747">
        <f>Sch_I_SB[[#This Row],[Proposed: Total salary expense $]]+Sch_I_SB[[#This Row],[Proposed: Benefits $]]</f>
        <v>0</v>
      </c>
      <c r="S244" s="742"/>
      <c r="T244" s="743"/>
      <c r="U244" s="743"/>
      <c r="V244" s="743"/>
      <c r="W244" s="744">
        <f>IFERROR((Sch_I_SB[[#This Row],[Prior Approved: Direct FTE]]+Sch_I_SB[[#This Row],[Prior Approved: Admin FTE]])*Sch_I_SB[[#This Row],[Prior Approved: Annual FTE salary $]]*(Sch_I_SB[[#This Row],[Prior Approved: Number of months]]/12),0)</f>
        <v>0</v>
      </c>
      <c r="X244" s="745"/>
      <c r="Y244" s="753">
        <f>Sch_I_SB[[#This Row],[Prior Approved: Total salary expense $]]*Sch_I_SB[[#This Row],[Prior Approved: Benefits Rate %]]</f>
        <v>0</v>
      </c>
      <c r="Z244" s="747">
        <f>+Sch_I_SB[[#This Row],[Prior Approved: Total salary expense $]]+Sch_I_SB[[#This Row],[Prior Approved: Benefits $]]</f>
        <v>0</v>
      </c>
      <c r="AA244" s="748">
        <f>IFERROR(Sch_I_SB[[#This Row],[Proposed: Direct FTE]]-Sch_I_SB[[#This Row],[Prior Approved: Direct FTE]],0)</f>
        <v>0</v>
      </c>
      <c r="AB244" s="744">
        <f>IFERROR(Sch_I_SB[[#This Row],[Proposed: Admin FTE]]-Sch_I_SB[[#This Row],[Prior Approved: Admin FTE]],0)</f>
        <v>0</v>
      </c>
      <c r="AC244" s="747">
        <f>IFERROR(Sch_I_SB[[#This Row],[Proposed: Total S&amp;B $]]-Sch_I_SB[[#This Row],[Prior Approved: Total S&amp;B $]],0)</f>
        <v>0</v>
      </c>
      <c r="AE244" s="749">
        <f>+Sch_I_SB[[#This Row],[Proposed: Direct FTE]]*(Sch_I_SB[[#This Row],[Proposed: Number of months]]/12)</f>
        <v>0</v>
      </c>
      <c r="AF244" s="750">
        <f>+Sch_I_SB[[#This Row],[Proposed: Admin FTE]]*(Sch_I_SB[[#This Row],[Proposed: Number of months]]/12)</f>
        <v>0</v>
      </c>
      <c r="AG244" s="749">
        <f>+Sch_I_SB[[#This Row],[Prior Approved: Direct FTE]]*(Sch_I_SB[[#This Row],[Prior Approved: Number of months]]/12)</f>
        <v>0</v>
      </c>
      <c r="AH244" s="751">
        <f>+Sch_I_SB[[#This Row],[Prior Approved: Admin FTE]]*(Sch_I_SB[[#This Row],[Prior Approved: Number of months]]/12)</f>
        <v>0</v>
      </c>
      <c r="AI244" s="752">
        <f t="shared" si="4"/>
        <v>0</v>
      </c>
      <c r="AJ244" s="751">
        <f t="shared" si="4"/>
        <v>0</v>
      </c>
    </row>
    <row r="245" spans="1:36">
      <c r="A245" s="723">
        <v>242</v>
      </c>
      <c r="B245" s="723">
        <f>+'Budget Summ Amt'!$L$6</f>
        <v>0</v>
      </c>
      <c r="C245" s="779">
        <f>+'Budget Summ Amt'!$D$6</f>
        <v>0</v>
      </c>
      <c r="D245" s="741"/>
      <c r="E245" s="725"/>
      <c r="F245" s="725"/>
      <c r="G245" s="726"/>
      <c r="H245" s="727"/>
      <c r="I245" s="728"/>
      <c r="J245" s="813"/>
      <c r="K245" s="742"/>
      <c r="L245" s="743"/>
      <c r="M245" s="743"/>
      <c r="N245" s="743"/>
      <c r="O245" s="744">
        <f>IFERROR((Sch_I_SB[[#This Row],[Proposed: Direct FTE]]+Sch_I_SB[[#This Row],[Proposed: Admin FTE]])*Sch_I_SB[[#This Row],[Proposed: Annual FTE salary $]]*(Sch_I_SB[[#This Row],[Proposed: Number of months]]/12),0)</f>
        <v>0</v>
      </c>
      <c r="P245" s="745"/>
      <c r="Q245" s="746">
        <f>Sch_I_SB[[#This Row],[Proposed: Benefits Rate %]]*Sch_I_SB[[#This Row],[Proposed: Total salary expense $]]</f>
        <v>0</v>
      </c>
      <c r="R245" s="747">
        <f>Sch_I_SB[[#This Row],[Proposed: Total salary expense $]]+Sch_I_SB[[#This Row],[Proposed: Benefits $]]</f>
        <v>0</v>
      </c>
      <c r="S245" s="742"/>
      <c r="T245" s="743"/>
      <c r="U245" s="743"/>
      <c r="V245" s="743"/>
      <c r="W245" s="744">
        <f>IFERROR((Sch_I_SB[[#This Row],[Prior Approved: Direct FTE]]+Sch_I_SB[[#This Row],[Prior Approved: Admin FTE]])*Sch_I_SB[[#This Row],[Prior Approved: Annual FTE salary $]]*(Sch_I_SB[[#This Row],[Prior Approved: Number of months]]/12),0)</f>
        <v>0</v>
      </c>
      <c r="X245" s="745"/>
      <c r="Y245" s="753">
        <f>Sch_I_SB[[#This Row],[Prior Approved: Total salary expense $]]*Sch_I_SB[[#This Row],[Prior Approved: Benefits Rate %]]</f>
        <v>0</v>
      </c>
      <c r="Z245" s="747">
        <f>+Sch_I_SB[[#This Row],[Prior Approved: Total salary expense $]]+Sch_I_SB[[#This Row],[Prior Approved: Benefits $]]</f>
        <v>0</v>
      </c>
      <c r="AA245" s="748">
        <f>IFERROR(Sch_I_SB[[#This Row],[Proposed: Direct FTE]]-Sch_I_SB[[#This Row],[Prior Approved: Direct FTE]],0)</f>
        <v>0</v>
      </c>
      <c r="AB245" s="744">
        <f>IFERROR(Sch_I_SB[[#This Row],[Proposed: Admin FTE]]-Sch_I_SB[[#This Row],[Prior Approved: Admin FTE]],0)</f>
        <v>0</v>
      </c>
      <c r="AC245" s="747">
        <f>IFERROR(Sch_I_SB[[#This Row],[Proposed: Total S&amp;B $]]-Sch_I_SB[[#This Row],[Prior Approved: Total S&amp;B $]],0)</f>
        <v>0</v>
      </c>
      <c r="AE245" s="749">
        <f>+Sch_I_SB[[#This Row],[Proposed: Direct FTE]]*(Sch_I_SB[[#This Row],[Proposed: Number of months]]/12)</f>
        <v>0</v>
      </c>
      <c r="AF245" s="750">
        <f>+Sch_I_SB[[#This Row],[Proposed: Admin FTE]]*(Sch_I_SB[[#This Row],[Proposed: Number of months]]/12)</f>
        <v>0</v>
      </c>
      <c r="AG245" s="749">
        <f>+Sch_I_SB[[#This Row],[Prior Approved: Direct FTE]]*(Sch_I_SB[[#This Row],[Prior Approved: Number of months]]/12)</f>
        <v>0</v>
      </c>
      <c r="AH245" s="751">
        <f>+Sch_I_SB[[#This Row],[Prior Approved: Admin FTE]]*(Sch_I_SB[[#This Row],[Prior Approved: Number of months]]/12)</f>
        <v>0</v>
      </c>
      <c r="AI245" s="752">
        <f t="shared" si="4"/>
        <v>0</v>
      </c>
      <c r="AJ245" s="751">
        <f t="shared" si="4"/>
        <v>0</v>
      </c>
    </row>
    <row r="246" spans="1:36">
      <c r="A246" s="723">
        <v>243</v>
      </c>
      <c r="B246" s="723">
        <f>+'Budget Summ Amt'!$L$6</f>
        <v>0</v>
      </c>
      <c r="C246" s="779">
        <f>+'Budget Summ Amt'!$D$6</f>
        <v>0</v>
      </c>
      <c r="D246" s="741"/>
      <c r="E246" s="725"/>
      <c r="F246" s="725"/>
      <c r="G246" s="726"/>
      <c r="H246" s="727"/>
      <c r="I246" s="728"/>
      <c r="J246" s="813"/>
      <c r="K246" s="742"/>
      <c r="L246" s="743"/>
      <c r="M246" s="743"/>
      <c r="N246" s="743"/>
      <c r="O246" s="744">
        <f>IFERROR((Sch_I_SB[[#This Row],[Proposed: Direct FTE]]+Sch_I_SB[[#This Row],[Proposed: Admin FTE]])*Sch_I_SB[[#This Row],[Proposed: Annual FTE salary $]]*(Sch_I_SB[[#This Row],[Proposed: Number of months]]/12),0)</f>
        <v>0</v>
      </c>
      <c r="P246" s="745"/>
      <c r="Q246" s="746">
        <f>Sch_I_SB[[#This Row],[Proposed: Benefits Rate %]]*Sch_I_SB[[#This Row],[Proposed: Total salary expense $]]</f>
        <v>0</v>
      </c>
      <c r="R246" s="747">
        <f>Sch_I_SB[[#This Row],[Proposed: Total salary expense $]]+Sch_I_SB[[#This Row],[Proposed: Benefits $]]</f>
        <v>0</v>
      </c>
      <c r="S246" s="742"/>
      <c r="T246" s="743"/>
      <c r="U246" s="743"/>
      <c r="V246" s="743"/>
      <c r="W246" s="744">
        <f>IFERROR((Sch_I_SB[[#This Row],[Prior Approved: Direct FTE]]+Sch_I_SB[[#This Row],[Prior Approved: Admin FTE]])*Sch_I_SB[[#This Row],[Prior Approved: Annual FTE salary $]]*(Sch_I_SB[[#This Row],[Prior Approved: Number of months]]/12),0)</f>
        <v>0</v>
      </c>
      <c r="X246" s="745"/>
      <c r="Y246" s="753">
        <f>Sch_I_SB[[#This Row],[Prior Approved: Total salary expense $]]*Sch_I_SB[[#This Row],[Prior Approved: Benefits Rate %]]</f>
        <v>0</v>
      </c>
      <c r="Z246" s="747">
        <f>+Sch_I_SB[[#This Row],[Prior Approved: Total salary expense $]]+Sch_I_SB[[#This Row],[Prior Approved: Benefits $]]</f>
        <v>0</v>
      </c>
      <c r="AA246" s="748">
        <f>IFERROR(Sch_I_SB[[#This Row],[Proposed: Direct FTE]]-Sch_I_SB[[#This Row],[Prior Approved: Direct FTE]],0)</f>
        <v>0</v>
      </c>
      <c r="AB246" s="744">
        <f>IFERROR(Sch_I_SB[[#This Row],[Proposed: Admin FTE]]-Sch_I_SB[[#This Row],[Prior Approved: Admin FTE]],0)</f>
        <v>0</v>
      </c>
      <c r="AC246" s="747">
        <f>IFERROR(Sch_I_SB[[#This Row],[Proposed: Total S&amp;B $]]-Sch_I_SB[[#This Row],[Prior Approved: Total S&amp;B $]],0)</f>
        <v>0</v>
      </c>
      <c r="AE246" s="749">
        <f>+Sch_I_SB[[#This Row],[Proposed: Direct FTE]]*(Sch_I_SB[[#This Row],[Proposed: Number of months]]/12)</f>
        <v>0</v>
      </c>
      <c r="AF246" s="750">
        <f>+Sch_I_SB[[#This Row],[Proposed: Admin FTE]]*(Sch_I_SB[[#This Row],[Proposed: Number of months]]/12)</f>
        <v>0</v>
      </c>
      <c r="AG246" s="749">
        <f>+Sch_I_SB[[#This Row],[Prior Approved: Direct FTE]]*(Sch_I_SB[[#This Row],[Prior Approved: Number of months]]/12)</f>
        <v>0</v>
      </c>
      <c r="AH246" s="751">
        <f>+Sch_I_SB[[#This Row],[Prior Approved: Admin FTE]]*(Sch_I_SB[[#This Row],[Prior Approved: Number of months]]/12)</f>
        <v>0</v>
      </c>
      <c r="AI246" s="752">
        <f t="shared" si="4"/>
        <v>0</v>
      </c>
      <c r="AJ246" s="751">
        <f t="shared" si="4"/>
        <v>0</v>
      </c>
    </row>
    <row r="247" spans="1:36">
      <c r="A247" s="723">
        <v>244</v>
      </c>
      <c r="B247" s="723">
        <f>+'Budget Summ Amt'!$L$6</f>
        <v>0</v>
      </c>
      <c r="C247" s="779">
        <f>+'Budget Summ Amt'!$D$6</f>
        <v>0</v>
      </c>
      <c r="D247" s="741"/>
      <c r="E247" s="725"/>
      <c r="F247" s="725"/>
      <c r="G247" s="726"/>
      <c r="H247" s="727"/>
      <c r="I247" s="728"/>
      <c r="J247" s="813"/>
      <c r="K247" s="742"/>
      <c r="L247" s="743"/>
      <c r="M247" s="743"/>
      <c r="N247" s="743"/>
      <c r="O247" s="744">
        <f>IFERROR((Sch_I_SB[[#This Row],[Proposed: Direct FTE]]+Sch_I_SB[[#This Row],[Proposed: Admin FTE]])*Sch_I_SB[[#This Row],[Proposed: Annual FTE salary $]]*(Sch_I_SB[[#This Row],[Proposed: Number of months]]/12),0)</f>
        <v>0</v>
      </c>
      <c r="P247" s="745"/>
      <c r="Q247" s="746">
        <f>Sch_I_SB[[#This Row],[Proposed: Benefits Rate %]]*Sch_I_SB[[#This Row],[Proposed: Total salary expense $]]</f>
        <v>0</v>
      </c>
      <c r="R247" s="747">
        <f>Sch_I_SB[[#This Row],[Proposed: Total salary expense $]]+Sch_I_SB[[#This Row],[Proposed: Benefits $]]</f>
        <v>0</v>
      </c>
      <c r="S247" s="742"/>
      <c r="T247" s="743"/>
      <c r="U247" s="743"/>
      <c r="V247" s="743"/>
      <c r="W247" s="744">
        <f>IFERROR((Sch_I_SB[[#This Row],[Prior Approved: Direct FTE]]+Sch_I_SB[[#This Row],[Prior Approved: Admin FTE]])*Sch_I_SB[[#This Row],[Prior Approved: Annual FTE salary $]]*(Sch_I_SB[[#This Row],[Prior Approved: Number of months]]/12),0)</f>
        <v>0</v>
      </c>
      <c r="X247" s="745"/>
      <c r="Y247" s="753">
        <f>Sch_I_SB[[#This Row],[Prior Approved: Total salary expense $]]*Sch_I_SB[[#This Row],[Prior Approved: Benefits Rate %]]</f>
        <v>0</v>
      </c>
      <c r="Z247" s="747">
        <f>+Sch_I_SB[[#This Row],[Prior Approved: Total salary expense $]]+Sch_I_SB[[#This Row],[Prior Approved: Benefits $]]</f>
        <v>0</v>
      </c>
      <c r="AA247" s="748">
        <f>IFERROR(Sch_I_SB[[#This Row],[Proposed: Direct FTE]]-Sch_I_SB[[#This Row],[Prior Approved: Direct FTE]],0)</f>
        <v>0</v>
      </c>
      <c r="AB247" s="744">
        <f>IFERROR(Sch_I_SB[[#This Row],[Proposed: Admin FTE]]-Sch_I_SB[[#This Row],[Prior Approved: Admin FTE]],0)</f>
        <v>0</v>
      </c>
      <c r="AC247" s="747">
        <f>IFERROR(Sch_I_SB[[#This Row],[Proposed: Total S&amp;B $]]-Sch_I_SB[[#This Row],[Prior Approved: Total S&amp;B $]],0)</f>
        <v>0</v>
      </c>
      <c r="AE247" s="749">
        <f>+Sch_I_SB[[#This Row],[Proposed: Direct FTE]]*(Sch_I_SB[[#This Row],[Proposed: Number of months]]/12)</f>
        <v>0</v>
      </c>
      <c r="AF247" s="750">
        <f>+Sch_I_SB[[#This Row],[Proposed: Admin FTE]]*(Sch_I_SB[[#This Row],[Proposed: Number of months]]/12)</f>
        <v>0</v>
      </c>
      <c r="AG247" s="749">
        <f>+Sch_I_SB[[#This Row],[Prior Approved: Direct FTE]]*(Sch_I_SB[[#This Row],[Prior Approved: Number of months]]/12)</f>
        <v>0</v>
      </c>
      <c r="AH247" s="751">
        <f>+Sch_I_SB[[#This Row],[Prior Approved: Admin FTE]]*(Sch_I_SB[[#This Row],[Prior Approved: Number of months]]/12)</f>
        <v>0</v>
      </c>
      <c r="AI247" s="752">
        <f t="shared" si="4"/>
        <v>0</v>
      </c>
      <c r="AJ247" s="751">
        <f t="shared" si="4"/>
        <v>0</v>
      </c>
    </row>
    <row r="248" spans="1:36">
      <c r="A248" s="723">
        <v>245</v>
      </c>
      <c r="B248" s="723">
        <f>+'Budget Summ Amt'!$L$6</f>
        <v>0</v>
      </c>
      <c r="C248" s="779">
        <f>+'Budget Summ Amt'!$D$6</f>
        <v>0</v>
      </c>
      <c r="D248" s="741"/>
      <c r="E248" s="725"/>
      <c r="F248" s="725"/>
      <c r="G248" s="726"/>
      <c r="H248" s="727"/>
      <c r="I248" s="728"/>
      <c r="J248" s="813"/>
      <c r="K248" s="742"/>
      <c r="L248" s="743"/>
      <c r="M248" s="743"/>
      <c r="N248" s="743"/>
      <c r="O248" s="744">
        <f>IFERROR((Sch_I_SB[[#This Row],[Proposed: Direct FTE]]+Sch_I_SB[[#This Row],[Proposed: Admin FTE]])*Sch_I_SB[[#This Row],[Proposed: Annual FTE salary $]]*(Sch_I_SB[[#This Row],[Proposed: Number of months]]/12),0)</f>
        <v>0</v>
      </c>
      <c r="P248" s="745"/>
      <c r="Q248" s="746">
        <f>Sch_I_SB[[#This Row],[Proposed: Benefits Rate %]]*Sch_I_SB[[#This Row],[Proposed: Total salary expense $]]</f>
        <v>0</v>
      </c>
      <c r="R248" s="747">
        <f>Sch_I_SB[[#This Row],[Proposed: Total salary expense $]]+Sch_I_SB[[#This Row],[Proposed: Benefits $]]</f>
        <v>0</v>
      </c>
      <c r="S248" s="742"/>
      <c r="T248" s="743"/>
      <c r="U248" s="743"/>
      <c r="V248" s="743"/>
      <c r="W248" s="744">
        <f>IFERROR((Sch_I_SB[[#This Row],[Prior Approved: Direct FTE]]+Sch_I_SB[[#This Row],[Prior Approved: Admin FTE]])*Sch_I_SB[[#This Row],[Prior Approved: Annual FTE salary $]]*(Sch_I_SB[[#This Row],[Prior Approved: Number of months]]/12),0)</f>
        <v>0</v>
      </c>
      <c r="X248" s="745"/>
      <c r="Y248" s="753">
        <f>Sch_I_SB[[#This Row],[Prior Approved: Total salary expense $]]*Sch_I_SB[[#This Row],[Prior Approved: Benefits Rate %]]</f>
        <v>0</v>
      </c>
      <c r="Z248" s="747">
        <f>+Sch_I_SB[[#This Row],[Prior Approved: Total salary expense $]]+Sch_I_SB[[#This Row],[Prior Approved: Benefits $]]</f>
        <v>0</v>
      </c>
      <c r="AA248" s="748">
        <f>IFERROR(Sch_I_SB[[#This Row],[Proposed: Direct FTE]]-Sch_I_SB[[#This Row],[Prior Approved: Direct FTE]],0)</f>
        <v>0</v>
      </c>
      <c r="AB248" s="744">
        <f>IFERROR(Sch_I_SB[[#This Row],[Proposed: Admin FTE]]-Sch_I_SB[[#This Row],[Prior Approved: Admin FTE]],0)</f>
        <v>0</v>
      </c>
      <c r="AC248" s="747">
        <f>IFERROR(Sch_I_SB[[#This Row],[Proposed: Total S&amp;B $]]-Sch_I_SB[[#This Row],[Prior Approved: Total S&amp;B $]],0)</f>
        <v>0</v>
      </c>
      <c r="AE248" s="749">
        <f>+Sch_I_SB[[#This Row],[Proposed: Direct FTE]]*(Sch_I_SB[[#This Row],[Proposed: Number of months]]/12)</f>
        <v>0</v>
      </c>
      <c r="AF248" s="750">
        <f>+Sch_I_SB[[#This Row],[Proposed: Admin FTE]]*(Sch_I_SB[[#This Row],[Proposed: Number of months]]/12)</f>
        <v>0</v>
      </c>
      <c r="AG248" s="749">
        <f>+Sch_I_SB[[#This Row],[Prior Approved: Direct FTE]]*(Sch_I_SB[[#This Row],[Prior Approved: Number of months]]/12)</f>
        <v>0</v>
      </c>
      <c r="AH248" s="751">
        <f>+Sch_I_SB[[#This Row],[Prior Approved: Admin FTE]]*(Sch_I_SB[[#This Row],[Prior Approved: Number of months]]/12)</f>
        <v>0</v>
      </c>
      <c r="AI248" s="752">
        <f t="shared" si="4"/>
        <v>0</v>
      </c>
      <c r="AJ248" s="751">
        <f t="shared" si="4"/>
        <v>0</v>
      </c>
    </row>
    <row r="249" spans="1:36">
      <c r="A249" s="723">
        <v>246</v>
      </c>
      <c r="B249" s="723">
        <f>+'Budget Summ Amt'!$L$6</f>
        <v>0</v>
      </c>
      <c r="C249" s="779">
        <f>+'Budget Summ Amt'!$D$6</f>
        <v>0</v>
      </c>
      <c r="D249" s="741"/>
      <c r="E249" s="725"/>
      <c r="F249" s="725"/>
      <c r="G249" s="726"/>
      <c r="H249" s="727"/>
      <c r="I249" s="728"/>
      <c r="J249" s="813"/>
      <c r="K249" s="742"/>
      <c r="L249" s="743"/>
      <c r="M249" s="743"/>
      <c r="N249" s="743"/>
      <c r="O249" s="744">
        <f>IFERROR((Sch_I_SB[[#This Row],[Proposed: Direct FTE]]+Sch_I_SB[[#This Row],[Proposed: Admin FTE]])*Sch_I_SB[[#This Row],[Proposed: Annual FTE salary $]]*(Sch_I_SB[[#This Row],[Proposed: Number of months]]/12),0)</f>
        <v>0</v>
      </c>
      <c r="P249" s="745"/>
      <c r="Q249" s="746">
        <f>Sch_I_SB[[#This Row],[Proposed: Benefits Rate %]]*Sch_I_SB[[#This Row],[Proposed: Total salary expense $]]</f>
        <v>0</v>
      </c>
      <c r="R249" s="747">
        <f>Sch_I_SB[[#This Row],[Proposed: Total salary expense $]]+Sch_I_SB[[#This Row],[Proposed: Benefits $]]</f>
        <v>0</v>
      </c>
      <c r="S249" s="742"/>
      <c r="T249" s="743"/>
      <c r="U249" s="743"/>
      <c r="V249" s="743"/>
      <c r="W249" s="744">
        <f>IFERROR((Sch_I_SB[[#This Row],[Prior Approved: Direct FTE]]+Sch_I_SB[[#This Row],[Prior Approved: Admin FTE]])*Sch_I_SB[[#This Row],[Prior Approved: Annual FTE salary $]]*(Sch_I_SB[[#This Row],[Prior Approved: Number of months]]/12),0)</f>
        <v>0</v>
      </c>
      <c r="X249" s="745"/>
      <c r="Y249" s="753">
        <f>Sch_I_SB[[#This Row],[Prior Approved: Total salary expense $]]*Sch_I_SB[[#This Row],[Prior Approved: Benefits Rate %]]</f>
        <v>0</v>
      </c>
      <c r="Z249" s="747">
        <f>+Sch_I_SB[[#This Row],[Prior Approved: Total salary expense $]]+Sch_I_SB[[#This Row],[Prior Approved: Benefits $]]</f>
        <v>0</v>
      </c>
      <c r="AA249" s="748">
        <f>IFERROR(Sch_I_SB[[#This Row],[Proposed: Direct FTE]]-Sch_I_SB[[#This Row],[Prior Approved: Direct FTE]],0)</f>
        <v>0</v>
      </c>
      <c r="AB249" s="744">
        <f>IFERROR(Sch_I_SB[[#This Row],[Proposed: Admin FTE]]-Sch_I_SB[[#This Row],[Prior Approved: Admin FTE]],0)</f>
        <v>0</v>
      </c>
      <c r="AC249" s="747">
        <f>IFERROR(Sch_I_SB[[#This Row],[Proposed: Total S&amp;B $]]-Sch_I_SB[[#This Row],[Prior Approved: Total S&amp;B $]],0)</f>
        <v>0</v>
      </c>
      <c r="AE249" s="749">
        <f>+Sch_I_SB[[#This Row],[Proposed: Direct FTE]]*(Sch_I_SB[[#This Row],[Proposed: Number of months]]/12)</f>
        <v>0</v>
      </c>
      <c r="AF249" s="750">
        <f>+Sch_I_SB[[#This Row],[Proposed: Admin FTE]]*(Sch_I_SB[[#This Row],[Proposed: Number of months]]/12)</f>
        <v>0</v>
      </c>
      <c r="AG249" s="749">
        <f>+Sch_I_SB[[#This Row],[Prior Approved: Direct FTE]]*(Sch_I_SB[[#This Row],[Prior Approved: Number of months]]/12)</f>
        <v>0</v>
      </c>
      <c r="AH249" s="751">
        <f>+Sch_I_SB[[#This Row],[Prior Approved: Admin FTE]]*(Sch_I_SB[[#This Row],[Prior Approved: Number of months]]/12)</f>
        <v>0</v>
      </c>
      <c r="AI249" s="752">
        <f t="shared" si="4"/>
        <v>0</v>
      </c>
      <c r="AJ249" s="751">
        <f t="shared" si="4"/>
        <v>0</v>
      </c>
    </row>
    <row r="250" spans="1:36">
      <c r="A250" s="723">
        <v>247</v>
      </c>
      <c r="B250" s="723">
        <f>+'Budget Summ Amt'!$L$6</f>
        <v>0</v>
      </c>
      <c r="C250" s="779">
        <f>+'Budget Summ Amt'!$D$6</f>
        <v>0</v>
      </c>
      <c r="D250" s="741"/>
      <c r="E250" s="725"/>
      <c r="F250" s="725"/>
      <c r="G250" s="726"/>
      <c r="H250" s="727"/>
      <c r="I250" s="728"/>
      <c r="J250" s="813"/>
      <c r="K250" s="742"/>
      <c r="L250" s="743"/>
      <c r="M250" s="743"/>
      <c r="N250" s="743"/>
      <c r="O250" s="744">
        <f>IFERROR((Sch_I_SB[[#This Row],[Proposed: Direct FTE]]+Sch_I_SB[[#This Row],[Proposed: Admin FTE]])*Sch_I_SB[[#This Row],[Proposed: Annual FTE salary $]]*(Sch_I_SB[[#This Row],[Proposed: Number of months]]/12),0)</f>
        <v>0</v>
      </c>
      <c r="P250" s="745"/>
      <c r="Q250" s="746">
        <f>Sch_I_SB[[#This Row],[Proposed: Benefits Rate %]]*Sch_I_SB[[#This Row],[Proposed: Total salary expense $]]</f>
        <v>0</v>
      </c>
      <c r="R250" s="747">
        <f>Sch_I_SB[[#This Row],[Proposed: Total salary expense $]]+Sch_I_SB[[#This Row],[Proposed: Benefits $]]</f>
        <v>0</v>
      </c>
      <c r="S250" s="742"/>
      <c r="T250" s="743"/>
      <c r="U250" s="743"/>
      <c r="V250" s="743"/>
      <c r="W250" s="744">
        <f>IFERROR((Sch_I_SB[[#This Row],[Prior Approved: Direct FTE]]+Sch_I_SB[[#This Row],[Prior Approved: Admin FTE]])*Sch_I_SB[[#This Row],[Prior Approved: Annual FTE salary $]]*(Sch_I_SB[[#This Row],[Prior Approved: Number of months]]/12),0)</f>
        <v>0</v>
      </c>
      <c r="X250" s="745"/>
      <c r="Y250" s="753">
        <f>Sch_I_SB[[#This Row],[Prior Approved: Total salary expense $]]*Sch_I_SB[[#This Row],[Prior Approved: Benefits Rate %]]</f>
        <v>0</v>
      </c>
      <c r="Z250" s="747">
        <f>+Sch_I_SB[[#This Row],[Prior Approved: Total salary expense $]]+Sch_I_SB[[#This Row],[Prior Approved: Benefits $]]</f>
        <v>0</v>
      </c>
      <c r="AA250" s="748">
        <f>IFERROR(Sch_I_SB[[#This Row],[Proposed: Direct FTE]]-Sch_I_SB[[#This Row],[Prior Approved: Direct FTE]],0)</f>
        <v>0</v>
      </c>
      <c r="AB250" s="744">
        <f>IFERROR(Sch_I_SB[[#This Row],[Proposed: Admin FTE]]-Sch_I_SB[[#This Row],[Prior Approved: Admin FTE]],0)</f>
        <v>0</v>
      </c>
      <c r="AC250" s="747">
        <f>IFERROR(Sch_I_SB[[#This Row],[Proposed: Total S&amp;B $]]-Sch_I_SB[[#This Row],[Prior Approved: Total S&amp;B $]],0)</f>
        <v>0</v>
      </c>
      <c r="AE250" s="749">
        <f>+Sch_I_SB[[#This Row],[Proposed: Direct FTE]]*(Sch_I_SB[[#This Row],[Proposed: Number of months]]/12)</f>
        <v>0</v>
      </c>
      <c r="AF250" s="750">
        <f>+Sch_I_SB[[#This Row],[Proposed: Admin FTE]]*(Sch_I_SB[[#This Row],[Proposed: Number of months]]/12)</f>
        <v>0</v>
      </c>
      <c r="AG250" s="749">
        <f>+Sch_I_SB[[#This Row],[Prior Approved: Direct FTE]]*(Sch_I_SB[[#This Row],[Prior Approved: Number of months]]/12)</f>
        <v>0</v>
      </c>
      <c r="AH250" s="751">
        <f>+Sch_I_SB[[#This Row],[Prior Approved: Admin FTE]]*(Sch_I_SB[[#This Row],[Prior Approved: Number of months]]/12)</f>
        <v>0</v>
      </c>
      <c r="AI250" s="752">
        <f t="shared" si="4"/>
        <v>0</v>
      </c>
      <c r="AJ250" s="751">
        <f t="shared" si="4"/>
        <v>0</v>
      </c>
    </row>
    <row r="251" spans="1:36">
      <c r="A251" s="723">
        <v>248</v>
      </c>
      <c r="B251" s="723">
        <f>+'Budget Summ Amt'!$L$6</f>
        <v>0</v>
      </c>
      <c r="C251" s="779">
        <f>+'Budget Summ Amt'!$D$6</f>
        <v>0</v>
      </c>
      <c r="D251" s="741"/>
      <c r="E251" s="725"/>
      <c r="F251" s="725"/>
      <c r="G251" s="726"/>
      <c r="H251" s="727"/>
      <c r="I251" s="728"/>
      <c r="J251" s="813"/>
      <c r="K251" s="742"/>
      <c r="L251" s="743"/>
      <c r="M251" s="743"/>
      <c r="N251" s="743"/>
      <c r="O251" s="744">
        <f>IFERROR((Sch_I_SB[[#This Row],[Proposed: Direct FTE]]+Sch_I_SB[[#This Row],[Proposed: Admin FTE]])*Sch_I_SB[[#This Row],[Proposed: Annual FTE salary $]]*(Sch_I_SB[[#This Row],[Proposed: Number of months]]/12),0)</f>
        <v>0</v>
      </c>
      <c r="P251" s="745"/>
      <c r="Q251" s="746">
        <f>Sch_I_SB[[#This Row],[Proposed: Benefits Rate %]]*Sch_I_SB[[#This Row],[Proposed: Total salary expense $]]</f>
        <v>0</v>
      </c>
      <c r="R251" s="747">
        <f>Sch_I_SB[[#This Row],[Proposed: Total salary expense $]]+Sch_I_SB[[#This Row],[Proposed: Benefits $]]</f>
        <v>0</v>
      </c>
      <c r="S251" s="742"/>
      <c r="T251" s="743"/>
      <c r="U251" s="743"/>
      <c r="V251" s="743"/>
      <c r="W251" s="744">
        <f>IFERROR((Sch_I_SB[[#This Row],[Prior Approved: Direct FTE]]+Sch_I_SB[[#This Row],[Prior Approved: Admin FTE]])*Sch_I_SB[[#This Row],[Prior Approved: Annual FTE salary $]]*(Sch_I_SB[[#This Row],[Prior Approved: Number of months]]/12),0)</f>
        <v>0</v>
      </c>
      <c r="X251" s="745"/>
      <c r="Y251" s="753">
        <f>Sch_I_SB[[#This Row],[Prior Approved: Total salary expense $]]*Sch_I_SB[[#This Row],[Prior Approved: Benefits Rate %]]</f>
        <v>0</v>
      </c>
      <c r="Z251" s="747">
        <f>+Sch_I_SB[[#This Row],[Prior Approved: Total salary expense $]]+Sch_I_SB[[#This Row],[Prior Approved: Benefits $]]</f>
        <v>0</v>
      </c>
      <c r="AA251" s="748">
        <f>IFERROR(Sch_I_SB[[#This Row],[Proposed: Direct FTE]]-Sch_I_SB[[#This Row],[Prior Approved: Direct FTE]],0)</f>
        <v>0</v>
      </c>
      <c r="AB251" s="744">
        <f>IFERROR(Sch_I_SB[[#This Row],[Proposed: Admin FTE]]-Sch_I_SB[[#This Row],[Prior Approved: Admin FTE]],0)</f>
        <v>0</v>
      </c>
      <c r="AC251" s="747">
        <f>IFERROR(Sch_I_SB[[#This Row],[Proposed: Total S&amp;B $]]-Sch_I_SB[[#This Row],[Prior Approved: Total S&amp;B $]],0)</f>
        <v>0</v>
      </c>
      <c r="AE251" s="749">
        <f>+Sch_I_SB[[#This Row],[Proposed: Direct FTE]]*(Sch_I_SB[[#This Row],[Proposed: Number of months]]/12)</f>
        <v>0</v>
      </c>
      <c r="AF251" s="750">
        <f>+Sch_I_SB[[#This Row],[Proposed: Admin FTE]]*(Sch_I_SB[[#This Row],[Proposed: Number of months]]/12)</f>
        <v>0</v>
      </c>
      <c r="AG251" s="749">
        <f>+Sch_I_SB[[#This Row],[Prior Approved: Direct FTE]]*(Sch_I_SB[[#This Row],[Prior Approved: Number of months]]/12)</f>
        <v>0</v>
      </c>
      <c r="AH251" s="751">
        <f>+Sch_I_SB[[#This Row],[Prior Approved: Admin FTE]]*(Sch_I_SB[[#This Row],[Prior Approved: Number of months]]/12)</f>
        <v>0</v>
      </c>
      <c r="AI251" s="752">
        <f t="shared" si="4"/>
        <v>0</v>
      </c>
      <c r="AJ251" s="751">
        <f t="shared" si="4"/>
        <v>0</v>
      </c>
    </row>
    <row r="252" spans="1:36">
      <c r="A252" s="723">
        <v>249</v>
      </c>
      <c r="B252" s="723">
        <f>+'Budget Summ Amt'!$L$6</f>
        <v>0</v>
      </c>
      <c r="C252" s="779">
        <f>+'Budget Summ Amt'!$D$6</f>
        <v>0</v>
      </c>
      <c r="D252" s="741"/>
      <c r="E252" s="725"/>
      <c r="F252" s="725"/>
      <c r="G252" s="726"/>
      <c r="H252" s="727"/>
      <c r="I252" s="728"/>
      <c r="J252" s="813"/>
      <c r="K252" s="742"/>
      <c r="L252" s="743"/>
      <c r="M252" s="743"/>
      <c r="N252" s="743"/>
      <c r="O252" s="744">
        <f>IFERROR((Sch_I_SB[[#This Row],[Proposed: Direct FTE]]+Sch_I_SB[[#This Row],[Proposed: Admin FTE]])*Sch_I_SB[[#This Row],[Proposed: Annual FTE salary $]]*(Sch_I_SB[[#This Row],[Proposed: Number of months]]/12),0)</f>
        <v>0</v>
      </c>
      <c r="P252" s="745"/>
      <c r="Q252" s="746">
        <f>Sch_I_SB[[#This Row],[Proposed: Benefits Rate %]]*Sch_I_SB[[#This Row],[Proposed: Total salary expense $]]</f>
        <v>0</v>
      </c>
      <c r="R252" s="747">
        <f>Sch_I_SB[[#This Row],[Proposed: Total salary expense $]]+Sch_I_SB[[#This Row],[Proposed: Benefits $]]</f>
        <v>0</v>
      </c>
      <c r="S252" s="742"/>
      <c r="T252" s="743"/>
      <c r="U252" s="743"/>
      <c r="V252" s="743"/>
      <c r="W252" s="744">
        <f>IFERROR((Sch_I_SB[[#This Row],[Prior Approved: Direct FTE]]+Sch_I_SB[[#This Row],[Prior Approved: Admin FTE]])*Sch_I_SB[[#This Row],[Prior Approved: Annual FTE salary $]]*(Sch_I_SB[[#This Row],[Prior Approved: Number of months]]/12),0)</f>
        <v>0</v>
      </c>
      <c r="X252" s="745"/>
      <c r="Y252" s="753">
        <f>Sch_I_SB[[#This Row],[Prior Approved: Total salary expense $]]*Sch_I_SB[[#This Row],[Prior Approved: Benefits Rate %]]</f>
        <v>0</v>
      </c>
      <c r="Z252" s="747">
        <f>+Sch_I_SB[[#This Row],[Prior Approved: Total salary expense $]]+Sch_I_SB[[#This Row],[Prior Approved: Benefits $]]</f>
        <v>0</v>
      </c>
      <c r="AA252" s="748">
        <f>IFERROR(Sch_I_SB[[#This Row],[Proposed: Direct FTE]]-Sch_I_SB[[#This Row],[Prior Approved: Direct FTE]],0)</f>
        <v>0</v>
      </c>
      <c r="AB252" s="744">
        <f>IFERROR(Sch_I_SB[[#This Row],[Proposed: Admin FTE]]-Sch_I_SB[[#This Row],[Prior Approved: Admin FTE]],0)</f>
        <v>0</v>
      </c>
      <c r="AC252" s="747">
        <f>IFERROR(Sch_I_SB[[#This Row],[Proposed: Total S&amp;B $]]-Sch_I_SB[[#This Row],[Prior Approved: Total S&amp;B $]],0)</f>
        <v>0</v>
      </c>
      <c r="AE252" s="749">
        <f>+Sch_I_SB[[#This Row],[Proposed: Direct FTE]]*(Sch_I_SB[[#This Row],[Proposed: Number of months]]/12)</f>
        <v>0</v>
      </c>
      <c r="AF252" s="750">
        <f>+Sch_I_SB[[#This Row],[Proposed: Admin FTE]]*(Sch_I_SB[[#This Row],[Proposed: Number of months]]/12)</f>
        <v>0</v>
      </c>
      <c r="AG252" s="749">
        <f>+Sch_I_SB[[#This Row],[Prior Approved: Direct FTE]]*(Sch_I_SB[[#This Row],[Prior Approved: Number of months]]/12)</f>
        <v>0</v>
      </c>
      <c r="AH252" s="751">
        <f>+Sch_I_SB[[#This Row],[Prior Approved: Admin FTE]]*(Sch_I_SB[[#This Row],[Prior Approved: Number of months]]/12)</f>
        <v>0</v>
      </c>
      <c r="AI252" s="752">
        <f t="shared" si="4"/>
        <v>0</v>
      </c>
      <c r="AJ252" s="751">
        <f t="shared" si="4"/>
        <v>0</v>
      </c>
    </row>
    <row r="253" spans="1:36">
      <c r="A253" s="723">
        <v>250</v>
      </c>
      <c r="B253" s="723">
        <f>+'Budget Summ Amt'!$L$6</f>
        <v>0</v>
      </c>
      <c r="C253" s="779">
        <f>+'Budget Summ Amt'!$D$6</f>
        <v>0</v>
      </c>
      <c r="D253" s="741"/>
      <c r="E253" s="725"/>
      <c r="F253" s="725"/>
      <c r="G253" s="726"/>
      <c r="H253" s="727"/>
      <c r="I253" s="728"/>
      <c r="J253" s="813"/>
      <c r="K253" s="742"/>
      <c r="L253" s="743"/>
      <c r="M253" s="743"/>
      <c r="N253" s="743"/>
      <c r="O253" s="744">
        <f>IFERROR((Sch_I_SB[[#This Row],[Proposed: Direct FTE]]+Sch_I_SB[[#This Row],[Proposed: Admin FTE]])*Sch_I_SB[[#This Row],[Proposed: Annual FTE salary $]]*(Sch_I_SB[[#This Row],[Proposed: Number of months]]/12),0)</f>
        <v>0</v>
      </c>
      <c r="P253" s="745"/>
      <c r="Q253" s="746">
        <f>Sch_I_SB[[#This Row],[Proposed: Benefits Rate %]]*Sch_I_SB[[#This Row],[Proposed: Total salary expense $]]</f>
        <v>0</v>
      </c>
      <c r="R253" s="747">
        <f>Sch_I_SB[[#This Row],[Proposed: Total salary expense $]]+Sch_I_SB[[#This Row],[Proposed: Benefits $]]</f>
        <v>0</v>
      </c>
      <c r="S253" s="742"/>
      <c r="T253" s="743"/>
      <c r="U253" s="743"/>
      <c r="V253" s="743"/>
      <c r="W253" s="744">
        <f>IFERROR((Sch_I_SB[[#This Row],[Prior Approved: Direct FTE]]+Sch_I_SB[[#This Row],[Prior Approved: Admin FTE]])*Sch_I_SB[[#This Row],[Prior Approved: Annual FTE salary $]]*(Sch_I_SB[[#This Row],[Prior Approved: Number of months]]/12),0)</f>
        <v>0</v>
      </c>
      <c r="X253" s="745"/>
      <c r="Y253" s="753">
        <f>Sch_I_SB[[#This Row],[Prior Approved: Total salary expense $]]*Sch_I_SB[[#This Row],[Prior Approved: Benefits Rate %]]</f>
        <v>0</v>
      </c>
      <c r="Z253" s="747">
        <f>+Sch_I_SB[[#This Row],[Prior Approved: Total salary expense $]]+Sch_I_SB[[#This Row],[Prior Approved: Benefits $]]</f>
        <v>0</v>
      </c>
      <c r="AA253" s="748">
        <f>IFERROR(Sch_I_SB[[#This Row],[Proposed: Direct FTE]]-Sch_I_SB[[#This Row],[Prior Approved: Direct FTE]],0)</f>
        <v>0</v>
      </c>
      <c r="AB253" s="744">
        <f>IFERROR(Sch_I_SB[[#This Row],[Proposed: Admin FTE]]-Sch_I_SB[[#This Row],[Prior Approved: Admin FTE]],0)</f>
        <v>0</v>
      </c>
      <c r="AC253" s="747">
        <f>IFERROR(Sch_I_SB[[#This Row],[Proposed: Total S&amp;B $]]-Sch_I_SB[[#This Row],[Prior Approved: Total S&amp;B $]],0)</f>
        <v>0</v>
      </c>
      <c r="AE253" s="749">
        <f>+Sch_I_SB[[#This Row],[Proposed: Direct FTE]]*(Sch_I_SB[[#This Row],[Proposed: Number of months]]/12)</f>
        <v>0</v>
      </c>
      <c r="AF253" s="750">
        <f>+Sch_I_SB[[#This Row],[Proposed: Admin FTE]]*(Sch_I_SB[[#This Row],[Proposed: Number of months]]/12)</f>
        <v>0</v>
      </c>
      <c r="AG253" s="749">
        <f>+Sch_I_SB[[#This Row],[Prior Approved: Direct FTE]]*(Sch_I_SB[[#This Row],[Prior Approved: Number of months]]/12)</f>
        <v>0</v>
      </c>
      <c r="AH253" s="751">
        <f>+Sch_I_SB[[#This Row],[Prior Approved: Admin FTE]]*(Sch_I_SB[[#This Row],[Prior Approved: Number of months]]/12)</f>
        <v>0</v>
      </c>
      <c r="AI253" s="752">
        <f t="shared" si="4"/>
        <v>0</v>
      </c>
      <c r="AJ253" s="751">
        <f t="shared" si="4"/>
        <v>0</v>
      </c>
    </row>
    <row r="254" spans="1:36">
      <c r="A254" s="723">
        <v>251</v>
      </c>
      <c r="B254" s="723">
        <f>+'Budget Summ Amt'!$L$6</f>
        <v>0</v>
      </c>
      <c r="C254" s="779">
        <f>+'Budget Summ Amt'!$D$6</f>
        <v>0</v>
      </c>
      <c r="D254" s="741"/>
      <c r="E254" s="725"/>
      <c r="F254" s="725"/>
      <c r="G254" s="726"/>
      <c r="H254" s="727"/>
      <c r="I254" s="728"/>
      <c r="J254" s="813"/>
      <c r="K254" s="742"/>
      <c r="L254" s="743"/>
      <c r="M254" s="743"/>
      <c r="N254" s="743"/>
      <c r="O254" s="744">
        <f>IFERROR((Sch_I_SB[[#This Row],[Proposed: Direct FTE]]+Sch_I_SB[[#This Row],[Proposed: Admin FTE]])*Sch_I_SB[[#This Row],[Proposed: Annual FTE salary $]]*(Sch_I_SB[[#This Row],[Proposed: Number of months]]/12),0)</f>
        <v>0</v>
      </c>
      <c r="P254" s="745"/>
      <c r="Q254" s="746">
        <f>Sch_I_SB[[#This Row],[Proposed: Benefits Rate %]]*Sch_I_SB[[#This Row],[Proposed: Total salary expense $]]</f>
        <v>0</v>
      </c>
      <c r="R254" s="747">
        <f>Sch_I_SB[[#This Row],[Proposed: Total salary expense $]]+Sch_I_SB[[#This Row],[Proposed: Benefits $]]</f>
        <v>0</v>
      </c>
      <c r="S254" s="742"/>
      <c r="T254" s="743"/>
      <c r="U254" s="743"/>
      <c r="V254" s="743"/>
      <c r="W254" s="744">
        <f>IFERROR((Sch_I_SB[[#This Row],[Prior Approved: Direct FTE]]+Sch_I_SB[[#This Row],[Prior Approved: Admin FTE]])*Sch_I_SB[[#This Row],[Prior Approved: Annual FTE salary $]]*(Sch_I_SB[[#This Row],[Prior Approved: Number of months]]/12),0)</f>
        <v>0</v>
      </c>
      <c r="X254" s="745"/>
      <c r="Y254" s="753">
        <f>Sch_I_SB[[#This Row],[Prior Approved: Total salary expense $]]*Sch_I_SB[[#This Row],[Prior Approved: Benefits Rate %]]</f>
        <v>0</v>
      </c>
      <c r="Z254" s="747">
        <f>+Sch_I_SB[[#This Row],[Prior Approved: Total salary expense $]]+Sch_I_SB[[#This Row],[Prior Approved: Benefits $]]</f>
        <v>0</v>
      </c>
      <c r="AA254" s="748">
        <f>IFERROR(Sch_I_SB[[#This Row],[Proposed: Direct FTE]]-Sch_I_SB[[#This Row],[Prior Approved: Direct FTE]],0)</f>
        <v>0</v>
      </c>
      <c r="AB254" s="744">
        <f>IFERROR(Sch_I_SB[[#This Row],[Proposed: Admin FTE]]-Sch_I_SB[[#This Row],[Prior Approved: Admin FTE]],0)</f>
        <v>0</v>
      </c>
      <c r="AC254" s="747">
        <f>IFERROR(Sch_I_SB[[#This Row],[Proposed: Total S&amp;B $]]-Sch_I_SB[[#This Row],[Prior Approved: Total S&amp;B $]],0)</f>
        <v>0</v>
      </c>
      <c r="AE254" s="749">
        <f>+Sch_I_SB[[#This Row],[Proposed: Direct FTE]]*(Sch_I_SB[[#This Row],[Proposed: Number of months]]/12)</f>
        <v>0</v>
      </c>
      <c r="AF254" s="750">
        <f>+Sch_I_SB[[#This Row],[Proposed: Admin FTE]]*(Sch_I_SB[[#This Row],[Proposed: Number of months]]/12)</f>
        <v>0</v>
      </c>
      <c r="AG254" s="749">
        <f>+Sch_I_SB[[#This Row],[Prior Approved: Direct FTE]]*(Sch_I_SB[[#This Row],[Prior Approved: Number of months]]/12)</f>
        <v>0</v>
      </c>
      <c r="AH254" s="751">
        <f>+Sch_I_SB[[#This Row],[Prior Approved: Admin FTE]]*(Sch_I_SB[[#This Row],[Prior Approved: Number of months]]/12)</f>
        <v>0</v>
      </c>
      <c r="AI254" s="752">
        <f t="shared" si="4"/>
        <v>0</v>
      </c>
      <c r="AJ254" s="751">
        <f t="shared" si="4"/>
        <v>0</v>
      </c>
    </row>
    <row r="255" spans="1:36">
      <c r="A255" s="723">
        <v>252</v>
      </c>
      <c r="B255" s="723">
        <f>+'Budget Summ Amt'!$L$6</f>
        <v>0</v>
      </c>
      <c r="C255" s="779">
        <f>+'Budget Summ Amt'!$D$6</f>
        <v>0</v>
      </c>
      <c r="D255" s="741"/>
      <c r="E255" s="725"/>
      <c r="F255" s="725"/>
      <c r="G255" s="726"/>
      <c r="H255" s="727"/>
      <c r="I255" s="728"/>
      <c r="J255" s="813"/>
      <c r="K255" s="742"/>
      <c r="L255" s="743"/>
      <c r="M255" s="743"/>
      <c r="N255" s="743"/>
      <c r="O255" s="744">
        <f>IFERROR((Sch_I_SB[[#This Row],[Proposed: Direct FTE]]+Sch_I_SB[[#This Row],[Proposed: Admin FTE]])*Sch_I_SB[[#This Row],[Proposed: Annual FTE salary $]]*(Sch_I_SB[[#This Row],[Proposed: Number of months]]/12),0)</f>
        <v>0</v>
      </c>
      <c r="P255" s="745"/>
      <c r="Q255" s="746">
        <f>Sch_I_SB[[#This Row],[Proposed: Benefits Rate %]]*Sch_I_SB[[#This Row],[Proposed: Total salary expense $]]</f>
        <v>0</v>
      </c>
      <c r="R255" s="747">
        <f>Sch_I_SB[[#This Row],[Proposed: Total salary expense $]]+Sch_I_SB[[#This Row],[Proposed: Benefits $]]</f>
        <v>0</v>
      </c>
      <c r="S255" s="742"/>
      <c r="T255" s="743"/>
      <c r="U255" s="743"/>
      <c r="V255" s="743"/>
      <c r="W255" s="744">
        <f>IFERROR((Sch_I_SB[[#This Row],[Prior Approved: Direct FTE]]+Sch_I_SB[[#This Row],[Prior Approved: Admin FTE]])*Sch_I_SB[[#This Row],[Prior Approved: Annual FTE salary $]]*(Sch_I_SB[[#This Row],[Prior Approved: Number of months]]/12),0)</f>
        <v>0</v>
      </c>
      <c r="X255" s="745"/>
      <c r="Y255" s="753">
        <f>Sch_I_SB[[#This Row],[Prior Approved: Total salary expense $]]*Sch_I_SB[[#This Row],[Prior Approved: Benefits Rate %]]</f>
        <v>0</v>
      </c>
      <c r="Z255" s="747">
        <f>+Sch_I_SB[[#This Row],[Prior Approved: Total salary expense $]]+Sch_I_SB[[#This Row],[Prior Approved: Benefits $]]</f>
        <v>0</v>
      </c>
      <c r="AA255" s="748">
        <f>IFERROR(Sch_I_SB[[#This Row],[Proposed: Direct FTE]]-Sch_I_SB[[#This Row],[Prior Approved: Direct FTE]],0)</f>
        <v>0</v>
      </c>
      <c r="AB255" s="744">
        <f>IFERROR(Sch_I_SB[[#This Row],[Proposed: Admin FTE]]-Sch_I_SB[[#This Row],[Prior Approved: Admin FTE]],0)</f>
        <v>0</v>
      </c>
      <c r="AC255" s="747">
        <f>IFERROR(Sch_I_SB[[#This Row],[Proposed: Total S&amp;B $]]-Sch_I_SB[[#This Row],[Prior Approved: Total S&amp;B $]],0)</f>
        <v>0</v>
      </c>
      <c r="AE255" s="749">
        <f>+Sch_I_SB[[#This Row],[Proposed: Direct FTE]]*(Sch_I_SB[[#This Row],[Proposed: Number of months]]/12)</f>
        <v>0</v>
      </c>
      <c r="AF255" s="750">
        <f>+Sch_I_SB[[#This Row],[Proposed: Admin FTE]]*(Sch_I_SB[[#This Row],[Proposed: Number of months]]/12)</f>
        <v>0</v>
      </c>
      <c r="AG255" s="749">
        <f>+Sch_I_SB[[#This Row],[Prior Approved: Direct FTE]]*(Sch_I_SB[[#This Row],[Prior Approved: Number of months]]/12)</f>
        <v>0</v>
      </c>
      <c r="AH255" s="751">
        <f>+Sch_I_SB[[#This Row],[Prior Approved: Admin FTE]]*(Sch_I_SB[[#This Row],[Prior Approved: Number of months]]/12)</f>
        <v>0</v>
      </c>
      <c r="AI255" s="752">
        <f t="shared" si="4"/>
        <v>0</v>
      </c>
      <c r="AJ255" s="751">
        <f t="shared" si="4"/>
        <v>0</v>
      </c>
    </row>
    <row r="256" spans="1:36">
      <c r="A256" s="723">
        <v>253</v>
      </c>
      <c r="B256" s="723">
        <f>+'Budget Summ Amt'!$L$6</f>
        <v>0</v>
      </c>
      <c r="C256" s="779">
        <f>+'Budget Summ Amt'!$D$6</f>
        <v>0</v>
      </c>
      <c r="D256" s="741"/>
      <c r="E256" s="725"/>
      <c r="F256" s="725"/>
      <c r="G256" s="726"/>
      <c r="H256" s="727"/>
      <c r="I256" s="728"/>
      <c r="J256" s="813"/>
      <c r="K256" s="742"/>
      <c r="L256" s="743"/>
      <c r="M256" s="743"/>
      <c r="N256" s="743"/>
      <c r="O256" s="744">
        <f>IFERROR((Sch_I_SB[[#This Row],[Proposed: Direct FTE]]+Sch_I_SB[[#This Row],[Proposed: Admin FTE]])*Sch_I_SB[[#This Row],[Proposed: Annual FTE salary $]]*(Sch_I_SB[[#This Row],[Proposed: Number of months]]/12),0)</f>
        <v>0</v>
      </c>
      <c r="P256" s="745"/>
      <c r="Q256" s="746">
        <f>Sch_I_SB[[#This Row],[Proposed: Benefits Rate %]]*Sch_I_SB[[#This Row],[Proposed: Total salary expense $]]</f>
        <v>0</v>
      </c>
      <c r="R256" s="747">
        <f>Sch_I_SB[[#This Row],[Proposed: Total salary expense $]]+Sch_I_SB[[#This Row],[Proposed: Benefits $]]</f>
        <v>0</v>
      </c>
      <c r="S256" s="742"/>
      <c r="T256" s="743"/>
      <c r="U256" s="743"/>
      <c r="V256" s="743"/>
      <c r="W256" s="744">
        <f>IFERROR((Sch_I_SB[[#This Row],[Prior Approved: Direct FTE]]+Sch_I_SB[[#This Row],[Prior Approved: Admin FTE]])*Sch_I_SB[[#This Row],[Prior Approved: Annual FTE salary $]]*(Sch_I_SB[[#This Row],[Prior Approved: Number of months]]/12),0)</f>
        <v>0</v>
      </c>
      <c r="X256" s="745"/>
      <c r="Y256" s="753">
        <f>Sch_I_SB[[#This Row],[Prior Approved: Total salary expense $]]*Sch_I_SB[[#This Row],[Prior Approved: Benefits Rate %]]</f>
        <v>0</v>
      </c>
      <c r="Z256" s="747">
        <f>+Sch_I_SB[[#This Row],[Prior Approved: Total salary expense $]]+Sch_I_SB[[#This Row],[Prior Approved: Benefits $]]</f>
        <v>0</v>
      </c>
      <c r="AA256" s="748">
        <f>IFERROR(Sch_I_SB[[#This Row],[Proposed: Direct FTE]]-Sch_I_SB[[#This Row],[Prior Approved: Direct FTE]],0)</f>
        <v>0</v>
      </c>
      <c r="AB256" s="744">
        <f>IFERROR(Sch_I_SB[[#This Row],[Proposed: Admin FTE]]-Sch_I_SB[[#This Row],[Prior Approved: Admin FTE]],0)</f>
        <v>0</v>
      </c>
      <c r="AC256" s="747">
        <f>IFERROR(Sch_I_SB[[#This Row],[Proposed: Total S&amp;B $]]-Sch_I_SB[[#This Row],[Prior Approved: Total S&amp;B $]],0)</f>
        <v>0</v>
      </c>
      <c r="AE256" s="749">
        <f>+Sch_I_SB[[#This Row],[Proposed: Direct FTE]]*(Sch_I_SB[[#This Row],[Proposed: Number of months]]/12)</f>
        <v>0</v>
      </c>
      <c r="AF256" s="750">
        <f>+Sch_I_SB[[#This Row],[Proposed: Admin FTE]]*(Sch_I_SB[[#This Row],[Proposed: Number of months]]/12)</f>
        <v>0</v>
      </c>
      <c r="AG256" s="749">
        <f>+Sch_I_SB[[#This Row],[Prior Approved: Direct FTE]]*(Sch_I_SB[[#This Row],[Prior Approved: Number of months]]/12)</f>
        <v>0</v>
      </c>
      <c r="AH256" s="751">
        <f>+Sch_I_SB[[#This Row],[Prior Approved: Admin FTE]]*(Sch_I_SB[[#This Row],[Prior Approved: Number of months]]/12)</f>
        <v>0</v>
      </c>
      <c r="AI256" s="752">
        <f t="shared" si="4"/>
        <v>0</v>
      </c>
      <c r="AJ256" s="751">
        <f t="shared" si="4"/>
        <v>0</v>
      </c>
    </row>
    <row r="257" spans="1:36">
      <c r="A257" s="723">
        <v>254</v>
      </c>
      <c r="B257" s="723">
        <f>+'Budget Summ Amt'!$L$6</f>
        <v>0</v>
      </c>
      <c r="C257" s="779">
        <f>+'Budget Summ Amt'!$D$6</f>
        <v>0</v>
      </c>
      <c r="D257" s="741"/>
      <c r="E257" s="725"/>
      <c r="F257" s="725"/>
      <c r="G257" s="726"/>
      <c r="H257" s="727"/>
      <c r="I257" s="728"/>
      <c r="J257" s="813"/>
      <c r="K257" s="742"/>
      <c r="L257" s="743"/>
      <c r="M257" s="743"/>
      <c r="N257" s="743"/>
      <c r="O257" s="744">
        <f>IFERROR((Sch_I_SB[[#This Row],[Proposed: Direct FTE]]+Sch_I_SB[[#This Row],[Proposed: Admin FTE]])*Sch_I_SB[[#This Row],[Proposed: Annual FTE salary $]]*(Sch_I_SB[[#This Row],[Proposed: Number of months]]/12),0)</f>
        <v>0</v>
      </c>
      <c r="P257" s="745"/>
      <c r="Q257" s="746">
        <f>Sch_I_SB[[#This Row],[Proposed: Benefits Rate %]]*Sch_I_SB[[#This Row],[Proposed: Total salary expense $]]</f>
        <v>0</v>
      </c>
      <c r="R257" s="747">
        <f>Sch_I_SB[[#This Row],[Proposed: Total salary expense $]]+Sch_I_SB[[#This Row],[Proposed: Benefits $]]</f>
        <v>0</v>
      </c>
      <c r="S257" s="742"/>
      <c r="T257" s="743"/>
      <c r="U257" s="743"/>
      <c r="V257" s="743"/>
      <c r="W257" s="744">
        <f>IFERROR((Sch_I_SB[[#This Row],[Prior Approved: Direct FTE]]+Sch_I_SB[[#This Row],[Prior Approved: Admin FTE]])*Sch_I_SB[[#This Row],[Prior Approved: Annual FTE salary $]]*(Sch_I_SB[[#This Row],[Prior Approved: Number of months]]/12),0)</f>
        <v>0</v>
      </c>
      <c r="X257" s="745"/>
      <c r="Y257" s="753">
        <f>Sch_I_SB[[#This Row],[Prior Approved: Total salary expense $]]*Sch_I_SB[[#This Row],[Prior Approved: Benefits Rate %]]</f>
        <v>0</v>
      </c>
      <c r="Z257" s="747">
        <f>+Sch_I_SB[[#This Row],[Prior Approved: Total salary expense $]]+Sch_I_SB[[#This Row],[Prior Approved: Benefits $]]</f>
        <v>0</v>
      </c>
      <c r="AA257" s="748">
        <f>IFERROR(Sch_I_SB[[#This Row],[Proposed: Direct FTE]]-Sch_I_SB[[#This Row],[Prior Approved: Direct FTE]],0)</f>
        <v>0</v>
      </c>
      <c r="AB257" s="744">
        <f>IFERROR(Sch_I_SB[[#This Row],[Proposed: Admin FTE]]-Sch_I_SB[[#This Row],[Prior Approved: Admin FTE]],0)</f>
        <v>0</v>
      </c>
      <c r="AC257" s="747">
        <f>IFERROR(Sch_I_SB[[#This Row],[Proposed: Total S&amp;B $]]-Sch_I_SB[[#This Row],[Prior Approved: Total S&amp;B $]],0)</f>
        <v>0</v>
      </c>
      <c r="AE257" s="749">
        <f>+Sch_I_SB[[#This Row],[Proposed: Direct FTE]]*(Sch_I_SB[[#This Row],[Proposed: Number of months]]/12)</f>
        <v>0</v>
      </c>
      <c r="AF257" s="750">
        <f>+Sch_I_SB[[#This Row],[Proposed: Admin FTE]]*(Sch_I_SB[[#This Row],[Proposed: Number of months]]/12)</f>
        <v>0</v>
      </c>
      <c r="AG257" s="749">
        <f>+Sch_I_SB[[#This Row],[Prior Approved: Direct FTE]]*(Sch_I_SB[[#This Row],[Prior Approved: Number of months]]/12)</f>
        <v>0</v>
      </c>
      <c r="AH257" s="751">
        <f>+Sch_I_SB[[#This Row],[Prior Approved: Admin FTE]]*(Sch_I_SB[[#This Row],[Prior Approved: Number of months]]/12)</f>
        <v>0</v>
      </c>
      <c r="AI257" s="752">
        <f t="shared" si="4"/>
        <v>0</v>
      </c>
      <c r="AJ257" s="751">
        <f t="shared" si="4"/>
        <v>0</v>
      </c>
    </row>
    <row r="258" spans="1:36">
      <c r="A258" s="723">
        <v>255</v>
      </c>
      <c r="B258" s="723">
        <f>+'Budget Summ Amt'!$L$6</f>
        <v>0</v>
      </c>
      <c r="C258" s="779">
        <f>+'Budget Summ Amt'!$D$6</f>
        <v>0</v>
      </c>
      <c r="D258" s="741"/>
      <c r="E258" s="725"/>
      <c r="F258" s="725"/>
      <c r="G258" s="726"/>
      <c r="H258" s="727"/>
      <c r="I258" s="728"/>
      <c r="J258" s="813"/>
      <c r="K258" s="742"/>
      <c r="L258" s="743"/>
      <c r="M258" s="743"/>
      <c r="N258" s="743"/>
      <c r="O258" s="744">
        <f>IFERROR((Sch_I_SB[[#This Row],[Proposed: Direct FTE]]+Sch_I_SB[[#This Row],[Proposed: Admin FTE]])*Sch_I_SB[[#This Row],[Proposed: Annual FTE salary $]]*(Sch_I_SB[[#This Row],[Proposed: Number of months]]/12),0)</f>
        <v>0</v>
      </c>
      <c r="P258" s="745"/>
      <c r="Q258" s="746">
        <f>Sch_I_SB[[#This Row],[Proposed: Benefits Rate %]]*Sch_I_SB[[#This Row],[Proposed: Total salary expense $]]</f>
        <v>0</v>
      </c>
      <c r="R258" s="747">
        <f>Sch_I_SB[[#This Row],[Proposed: Total salary expense $]]+Sch_I_SB[[#This Row],[Proposed: Benefits $]]</f>
        <v>0</v>
      </c>
      <c r="S258" s="742"/>
      <c r="T258" s="743"/>
      <c r="U258" s="743"/>
      <c r="V258" s="743"/>
      <c r="W258" s="744">
        <f>IFERROR((Sch_I_SB[[#This Row],[Prior Approved: Direct FTE]]+Sch_I_SB[[#This Row],[Prior Approved: Admin FTE]])*Sch_I_SB[[#This Row],[Prior Approved: Annual FTE salary $]]*(Sch_I_SB[[#This Row],[Prior Approved: Number of months]]/12),0)</f>
        <v>0</v>
      </c>
      <c r="X258" s="745"/>
      <c r="Y258" s="753">
        <f>Sch_I_SB[[#This Row],[Prior Approved: Total salary expense $]]*Sch_I_SB[[#This Row],[Prior Approved: Benefits Rate %]]</f>
        <v>0</v>
      </c>
      <c r="Z258" s="747">
        <f>+Sch_I_SB[[#This Row],[Prior Approved: Total salary expense $]]+Sch_I_SB[[#This Row],[Prior Approved: Benefits $]]</f>
        <v>0</v>
      </c>
      <c r="AA258" s="748">
        <f>IFERROR(Sch_I_SB[[#This Row],[Proposed: Direct FTE]]-Sch_I_SB[[#This Row],[Prior Approved: Direct FTE]],0)</f>
        <v>0</v>
      </c>
      <c r="AB258" s="744">
        <f>IFERROR(Sch_I_SB[[#This Row],[Proposed: Admin FTE]]-Sch_I_SB[[#This Row],[Prior Approved: Admin FTE]],0)</f>
        <v>0</v>
      </c>
      <c r="AC258" s="747">
        <f>IFERROR(Sch_I_SB[[#This Row],[Proposed: Total S&amp;B $]]-Sch_I_SB[[#This Row],[Prior Approved: Total S&amp;B $]],0)</f>
        <v>0</v>
      </c>
      <c r="AE258" s="749">
        <f>+Sch_I_SB[[#This Row],[Proposed: Direct FTE]]*(Sch_I_SB[[#This Row],[Proposed: Number of months]]/12)</f>
        <v>0</v>
      </c>
      <c r="AF258" s="750">
        <f>+Sch_I_SB[[#This Row],[Proposed: Admin FTE]]*(Sch_I_SB[[#This Row],[Proposed: Number of months]]/12)</f>
        <v>0</v>
      </c>
      <c r="AG258" s="749">
        <f>+Sch_I_SB[[#This Row],[Prior Approved: Direct FTE]]*(Sch_I_SB[[#This Row],[Prior Approved: Number of months]]/12)</f>
        <v>0</v>
      </c>
      <c r="AH258" s="751">
        <f>+Sch_I_SB[[#This Row],[Prior Approved: Admin FTE]]*(Sch_I_SB[[#This Row],[Prior Approved: Number of months]]/12)</f>
        <v>0</v>
      </c>
      <c r="AI258" s="752">
        <f t="shared" si="4"/>
        <v>0</v>
      </c>
      <c r="AJ258" s="751">
        <f t="shared" si="4"/>
        <v>0</v>
      </c>
    </row>
    <row r="259" spans="1:36">
      <c r="A259" s="723">
        <v>256</v>
      </c>
      <c r="B259" s="723">
        <f>+'Budget Summ Amt'!$L$6</f>
        <v>0</v>
      </c>
      <c r="C259" s="779">
        <f>+'Budget Summ Amt'!$D$6</f>
        <v>0</v>
      </c>
      <c r="D259" s="741"/>
      <c r="E259" s="725"/>
      <c r="F259" s="725"/>
      <c r="G259" s="726"/>
      <c r="H259" s="727"/>
      <c r="I259" s="728"/>
      <c r="J259" s="813"/>
      <c r="K259" s="742"/>
      <c r="L259" s="743"/>
      <c r="M259" s="743"/>
      <c r="N259" s="743"/>
      <c r="O259" s="744">
        <f>IFERROR((Sch_I_SB[[#This Row],[Proposed: Direct FTE]]+Sch_I_SB[[#This Row],[Proposed: Admin FTE]])*Sch_I_SB[[#This Row],[Proposed: Annual FTE salary $]]*(Sch_I_SB[[#This Row],[Proposed: Number of months]]/12),0)</f>
        <v>0</v>
      </c>
      <c r="P259" s="745"/>
      <c r="Q259" s="746">
        <f>Sch_I_SB[[#This Row],[Proposed: Benefits Rate %]]*Sch_I_SB[[#This Row],[Proposed: Total salary expense $]]</f>
        <v>0</v>
      </c>
      <c r="R259" s="747">
        <f>Sch_I_SB[[#This Row],[Proposed: Total salary expense $]]+Sch_I_SB[[#This Row],[Proposed: Benefits $]]</f>
        <v>0</v>
      </c>
      <c r="S259" s="742"/>
      <c r="T259" s="743"/>
      <c r="U259" s="743"/>
      <c r="V259" s="743"/>
      <c r="W259" s="744">
        <f>IFERROR((Sch_I_SB[[#This Row],[Prior Approved: Direct FTE]]+Sch_I_SB[[#This Row],[Prior Approved: Admin FTE]])*Sch_I_SB[[#This Row],[Prior Approved: Annual FTE salary $]]*(Sch_I_SB[[#This Row],[Prior Approved: Number of months]]/12),0)</f>
        <v>0</v>
      </c>
      <c r="X259" s="745"/>
      <c r="Y259" s="753">
        <f>Sch_I_SB[[#This Row],[Prior Approved: Total salary expense $]]*Sch_I_SB[[#This Row],[Prior Approved: Benefits Rate %]]</f>
        <v>0</v>
      </c>
      <c r="Z259" s="747">
        <f>+Sch_I_SB[[#This Row],[Prior Approved: Total salary expense $]]+Sch_I_SB[[#This Row],[Prior Approved: Benefits $]]</f>
        <v>0</v>
      </c>
      <c r="AA259" s="748">
        <f>IFERROR(Sch_I_SB[[#This Row],[Proposed: Direct FTE]]-Sch_I_SB[[#This Row],[Prior Approved: Direct FTE]],0)</f>
        <v>0</v>
      </c>
      <c r="AB259" s="744">
        <f>IFERROR(Sch_I_SB[[#This Row],[Proposed: Admin FTE]]-Sch_I_SB[[#This Row],[Prior Approved: Admin FTE]],0)</f>
        <v>0</v>
      </c>
      <c r="AC259" s="747">
        <f>IFERROR(Sch_I_SB[[#This Row],[Proposed: Total S&amp;B $]]-Sch_I_SB[[#This Row],[Prior Approved: Total S&amp;B $]],0)</f>
        <v>0</v>
      </c>
      <c r="AE259" s="749">
        <f>+Sch_I_SB[[#This Row],[Proposed: Direct FTE]]*(Sch_I_SB[[#This Row],[Proposed: Number of months]]/12)</f>
        <v>0</v>
      </c>
      <c r="AF259" s="750">
        <f>+Sch_I_SB[[#This Row],[Proposed: Admin FTE]]*(Sch_I_SB[[#This Row],[Proposed: Number of months]]/12)</f>
        <v>0</v>
      </c>
      <c r="AG259" s="749">
        <f>+Sch_I_SB[[#This Row],[Prior Approved: Direct FTE]]*(Sch_I_SB[[#This Row],[Prior Approved: Number of months]]/12)</f>
        <v>0</v>
      </c>
      <c r="AH259" s="751">
        <f>+Sch_I_SB[[#This Row],[Prior Approved: Admin FTE]]*(Sch_I_SB[[#This Row],[Prior Approved: Number of months]]/12)</f>
        <v>0</v>
      </c>
      <c r="AI259" s="752">
        <f t="shared" si="4"/>
        <v>0</v>
      </c>
      <c r="AJ259" s="751">
        <f t="shared" si="4"/>
        <v>0</v>
      </c>
    </row>
    <row r="260" spans="1:36">
      <c r="A260" s="723">
        <v>257</v>
      </c>
      <c r="B260" s="723">
        <f>+'Budget Summ Amt'!$L$6</f>
        <v>0</v>
      </c>
      <c r="C260" s="779">
        <f>+'Budget Summ Amt'!$D$6</f>
        <v>0</v>
      </c>
      <c r="D260" s="741"/>
      <c r="E260" s="725"/>
      <c r="F260" s="725"/>
      <c r="G260" s="726"/>
      <c r="H260" s="727"/>
      <c r="I260" s="728"/>
      <c r="J260" s="813"/>
      <c r="K260" s="742"/>
      <c r="L260" s="743"/>
      <c r="M260" s="743"/>
      <c r="N260" s="743"/>
      <c r="O260" s="744">
        <f>IFERROR((Sch_I_SB[[#This Row],[Proposed: Direct FTE]]+Sch_I_SB[[#This Row],[Proposed: Admin FTE]])*Sch_I_SB[[#This Row],[Proposed: Annual FTE salary $]]*(Sch_I_SB[[#This Row],[Proposed: Number of months]]/12),0)</f>
        <v>0</v>
      </c>
      <c r="P260" s="745"/>
      <c r="Q260" s="746">
        <f>Sch_I_SB[[#This Row],[Proposed: Benefits Rate %]]*Sch_I_SB[[#This Row],[Proposed: Total salary expense $]]</f>
        <v>0</v>
      </c>
      <c r="R260" s="747">
        <f>Sch_I_SB[[#This Row],[Proposed: Total salary expense $]]+Sch_I_SB[[#This Row],[Proposed: Benefits $]]</f>
        <v>0</v>
      </c>
      <c r="S260" s="742"/>
      <c r="T260" s="743"/>
      <c r="U260" s="743"/>
      <c r="V260" s="743"/>
      <c r="W260" s="744">
        <f>IFERROR((Sch_I_SB[[#This Row],[Prior Approved: Direct FTE]]+Sch_I_SB[[#This Row],[Prior Approved: Admin FTE]])*Sch_I_SB[[#This Row],[Prior Approved: Annual FTE salary $]]*(Sch_I_SB[[#This Row],[Prior Approved: Number of months]]/12),0)</f>
        <v>0</v>
      </c>
      <c r="X260" s="745"/>
      <c r="Y260" s="753">
        <f>Sch_I_SB[[#This Row],[Prior Approved: Total salary expense $]]*Sch_I_SB[[#This Row],[Prior Approved: Benefits Rate %]]</f>
        <v>0</v>
      </c>
      <c r="Z260" s="747">
        <f>+Sch_I_SB[[#This Row],[Prior Approved: Total salary expense $]]+Sch_I_SB[[#This Row],[Prior Approved: Benefits $]]</f>
        <v>0</v>
      </c>
      <c r="AA260" s="748">
        <f>IFERROR(Sch_I_SB[[#This Row],[Proposed: Direct FTE]]-Sch_I_SB[[#This Row],[Prior Approved: Direct FTE]],0)</f>
        <v>0</v>
      </c>
      <c r="AB260" s="744">
        <f>IFERROR(Sch_I_SB[[#This Row],[Proposed: Admin FTE]]-Sch_I_SB[[#This Row],[Prior Approved: Admin FTE]],0)</f>
        <v>0</v>
      </c>
      <c r="AC260" s="747">
        <f>IFERROR(Sch_I_SB[[#This Row],[Proposed: Total S&amp;B $]]-Sch_I_SB[[#This Row],[Prior Approved: Total S&amp;B $]],0)</f>
        <v>0</v>
      </c>
      <c r="AE260" s="749">
        <f>+Sch_I_SB[[#This Row],[Proposed: Direct FTE]]*(Sch_I_SB[[#This Row],[Proposed: Number of months]]/12)</f>
        <v>0</v>
      </c>
      <c r="AF260" s="750">
        <f>+Sch_I_SB[[#This Row],[Proposed: Admin FTE]]*(Sch_I_SB[[#This Row],[Proposed: Number of months]]/12)</f>
        <v>0</v>
      </c>
      <c r="AG260" s="749">
        <f>+Sch_I_SB[[#This Row],[Prior Approved: Direct FTE]]*(Sch_I_SB[[#This Row],[Prior Approved: Number of months]]/12)</f>
        <v>0</v>
      </c>
      <c r="AH260" s="751">
        <f>+Sch_I_SB[[#This Row],[Prior Approved: Admin FTE]]*(Sch_I_SB[[#This Row],[Prior Approved: Number of months]]/12)</f>
        <v>0</v>
      </c>
      <c r="AI260" s="752">
        <f t="shared" si="4"/>
        <v>0</v>
      </c>
      <c r="AJ260" s="751">
        <f t="shared" si="4"/>
        <v>0</v>
      </c>
    </row>
    <row r="261" spans="1:36">
      <c r="A261" s="723">
        <v>258</v>
      </c>
      <c r="B261" s="723">
        <f>+'Budget Summ Amt'!$L$6</f>
        <v>0</v>
      </c>
      <c r="C261" s="779">
        <f>+'Budget Summ Amt'!$D$6</f>
        <v>0</v>
      </c>
      <c r="D261" s="741"/>
      <c r="E261" s="725"/>
      <c r="F261" s="725"/>
      <c r="G261" s="726"/>
      <c r="H261" s="727"/>
      <c r="I261" s="728"/>
      <c r="J261" s="813"/>
      <c r="K261" s="742"/>
      <c r="L261" s="743"/>
      <c r="M261" s="743"/>
      <c r="N261" s="743"/>
      <c r="O261" s="744">
        <f>IFERROR((Sch_I_SB[[#This Row],[Proposed: Direct FTE]]+Sch_I_SB[[#This Row],[Proposed: Admin FTE]])*Sch_I_SB[[#This Row],[Proposed: Annual FTE salary $]]*(Sch_I_SB[[#This Row],[Proposed: Number of months]]/12),0)</f>
        <v>0</v>
      </c>
      <c r="P261" s="745"/>
      <c r="Q261" s="746">
        <f>Sch_I_SB[[#This Row],[Proposed: Benefits Rate %]]*Sch_I_SB[[#This Row],[Proposed: Total salary expense $]]</f>
        <v>0</v>
      </c>
      <c r="R261" s="747">
        <f>Sch_I_SB[[#This Row],[Proposed: Total salary expense $]]+Sch_I_SB[[#This Row],[Proposed: Benefits $]]</f>
        <v>0</v>
      </c>
      <c r="S261" s="742"/>
      <c r="T261" s="743"/>
      <c r="U261" s="743"/>
      <c r="V261" s="743"/>
      <c r="W261" s="744">
        <f>IFERROR((Sch_I_SB[[#This Row],[Prior Approved: Direct FTE]]+Sch_I_SB[[#This Row],[Prior Approved: Admin FTE]])*Sch_I_SB[[#This Row],[Prior Approved: Annual FTE salary $]]*(Sch_I_SB[[#This Row],[Prior Approved: Number of months]]/12),0)</f>
        <v>0</v>
      </c>
      <c r="X261" s="745"/>
      <c r="Y261" s="753">
        <f>Sch_I_SB[[#This Row],[Prior Approved: Total salary expense $]]*Sch_I_SB[[#This Row],[Prior Approved: Benefits Rate %]]</f>
        <v>0</v>
      </c>
      <c r="Z261" s="747">
        <f>+Sch_I_SB[[#This Row],[Prior Approved: Total salary expense $]]+Sch_I_SB[[#This Row],[Prior Approved: Benefits $]]</f>
        <v>0</v>
      </c>
      <c r="AA261" s="748">
        <f>IFERROR(Sch_I_SB[[#This Row],[Proposed: Direct FTE]]-Sch_I_SB[[#This Row],[Prior Approved: Direct FTE]],0)</f>
        <v>0</v>
      </c>
      <c r="AB261" s="744">
        <f>IFERROR(Sch_I_SB[[#This Row],[Proposed: Admin FTE]]-Sch_I_SB[[#This Row],[Prior Approved: Admin FTE]],0)</f>
        <v>0</v>
      </c>
      <c r="AC261" s="747">
        <f>IFERROR(Sch_I_SB[[#This Row],[Proposed: Total S&amp;B $]]-Sch_I_SB[[#This Row],[Prior Approved: Total S&amp;B $]],0)</f>
        <v>0</v>
      </c>
      <c r="AE261" s="749">
        <f>+Sch_I_SB[[#This Row],[Proposed: Direct FTE]]*(Sch_I_SB[[#This Row],[Proposed: Number of months]]/12)</f>
        <v>0</v>
      </c>
      <c r="AF261" s="750">
        <f>+Sch_I_SB[[#This Row],[Proposed: Admin FTE]]*(Sch_I_SB[[#This Row],[Proposed: Number of months]]/12)</f>
        <v>0</v>
      </c>
      <c r="AG261" s="749">
        <f>+Sch_I_SB[[#This Row],[Prior Approved: Direct FTE]]*(Sch_I_SB[[#This Row],[Prior Approved: Number of months]]/12)</f>
        <v>0</v>
      </c>
      <c r="AH261" s="751">
        <f>+Sch_I_SB[[#This Row],[Prior Approved: Admin FTE]]*(Sch_I_SB[[#This Row],[Prior Approved: Number of months]]/12)</f>
        <v>0</v>
      </c>
      <c r="AI261" s="752">
        <f t="shared" si="4"/>
        <v>0</v>
      </c>
      <c r="AJ261" s="751">
        <f t="shared" si="4"/>
        <v>0</v>
      </c>
    </row>
    <row r="262" spans="1:36">
      <c r="A262" s="723">
        <v>259</v>
      </c>
      <c r="B262" s="723">
        <f>+'Budget Summ Amt'!$L$6</f>
        <v>0</v>
      </c>
      <c r="C262" s="779">
        <f>+'Budget Summ Amt'!$D$6</f>
        <v>0</v>
      </c>
      <c r="D262" s="741"/>
      <c r="E262" s="725"/>
      <c r="F262" s="725"/>
      <c r="G262" s="726"/>
      <c r="H262" s="727"/>
      <c r="I262" s="728"/>
      <c r="J262" s="813"/>
      <c r="K262" s="742"/>
      <c r="L262" s="743"/>
      <c r="M262" s="743"/>
      <c r="N262" s="743"/>
      <c r="O262" s="744">
        <f>IFERROR((Sch_I_SB[[#This Row],[Proposed: Direct FTE]]+Sch_I_SB[[#This Row],[Proposed: Admin FTE]])*Sch_I_SB[[#This Row],[Proposed: Annual FTE salary $]]*(Sch_I_SB[[#This Row],[Proposed: Number of months]]/12),0)</f>
        <v>0</v>
      </c>
      <c r="P262" s="745"/>
      <c r="Q262" s="746">
        <f>Sch_I_SB[[#This Row],[Proposed: Benefits Rate %]]*Sch_I_SB[[#This Row],[Proposed: Total salary expense $]]</f>
        <v>0</v>
      </c>
      <c r="R262" s="747">
        <f>Sch_I_SB[[#This Row],[Proposed: Total salary expense $]]+Sch_I_SB[[#This Row],[Proposed: Benefits $]]</f>
        <v>0</v>
      </c>
      <c r="S262" s="742"/>
      <c r="T262" s="743"/>
      <c r="U262" s="743"/>
      <c r="V262" s="743"/>
      <c r="W262" s="744">
        <f>IFERROR((Sch_I_SB[[#This Row],[Prior Approved: Direct FTE]]+Sch_I_SB[[#This Row],[Prior Approved: Admin FTE]])*Sch_I_SB[[#This Row],[Prior Approved: Annual FTE salary $]]*(Sch_I_SB[[#This Row],[Prior Approved: Number of months]]/12),0)</f>
        <v>0</v>
      </c>
      <c r="X262" s="745"/>
      <c r="Y262" s="753">
        <f>Sch_I_SB[[#This Row],[Prior Approved: Total salary expense $]]*Sch_I_SB[[#This Row],[Prior Approved: Benefits Rate %]]</f>
        <v>0</v>
      </c>
      <c r="Z262" s="747">
        <f>+Sch_I_SB[[#This Row],[Prior Approved: Total salary expense $]]+Sch_I_SB[[#This Row],[Prior Approved: Benefits $]]</f>
        <v>0</v>
      </c>
      <c r="AA262" s="748">
        <f>IFERROR(Sch_I_SB[[#This Row],[Proposed: Direct FTE]]-Sch_I_SB[[#This Row],[Prior Approved: Direct FTE]],0)</f>
        <v>0</v>
      </c>
      <c r="AB262" s="744">
        <f>IFERROR(Sch_I_SB[[#This Row],[Proposed: Admin FTE]]-Sch_I_SB[[#This Row],[Prior Approved: Admin FTE]],0)</f>
        <v>0</v>
      </c>
      <c r="AC262" s="747">
        <f>IFERROR(Sch_I_SB[[#This Row],[Proposed: Total S&amp;B $]]-Sch_I_SB[[#This Row],[Prior Approved: Total S&amp;B $]],0)</f>
        <v>0</v>
      </c>
      <c r="AE262" s="749">
        <f>+Sch_I_SB[[#This Row],[Proposed: Direct FTE]]*(Sch_I_SB[[#This Row],[Proposed: Number of months]]/12)</f>
        <v>0</v>
      </c>
      <c r="AF262" s="750">
        <f>+Sch_I_SB[[#This Row],[Proposed: Admin FTE]]*(Sch_I_SB[[#This Row],[Proposed: Number of months]]/12)</f>
        <v>0</v>
      </c>
      <c r="AG262" s="749">
        <f>+Sch_I_SB[[#This Row],[Prior Approved: Direct FTE]]*(Sch_I_SB[[#This Row],[Prior Approved: Number of months]]/12)</f>
        <v>0</v>
      </c>
      <c r="AH262" s="751">
        <f>+Sch_I_SB[[#This Row],[Prior Approved: Admin FTE]]*(Sch_I_SB[[#This Row],[Prior Approved: Number of months]]/12)</f>
        <v>0</v>
      </c>
      <c r="AI262" s="752">
        <f t="shared" si="4"/>
        <v>0</v>
      </c>
      <c r="AJ262" s="751">
        <f t="shared" si="4"/>
        <v>0</v>
      </c>
    </row>
    <row r="263" spans="1:36">
      <c r="A263" s="723">
        <v>260</v>
      </c>
      <c r="B263" s="723">
        <f>+'Budget Summ Amt'!$L$6</f>
        <v>0</v>
      </c>
      <c r="C263" s="779">
        <f>+'Budget Summ Amt'!$D$6</f>
        <v>0</v>
      </c>
      <c r="D263" s="741"/>
      <c r="E263" s="725"/>
      <c r="F263" s="725"/>
      <c r="G263" s="726"/>
      <c r="H263" s="727"/>
      <c r="I263" s="728"/>
      <c r="J263" s="813"/>
      <c r="K263" s="742"/>
      <c r="L263" s="743"/>
      <c r="M263" s="743"/>
      <c r="N263" s="743"/>
      <c r="O263" s="744">
        <f>IFERROR((Sch_I_SB[[#This Row],[Proposed: Direct FTE]]+Sch_I_SB[[#This Row],[Proposed: Admin FTE]])*Sch_I_SB[[#This Row],[Proposed: Annual FTE salary $]]*(Sch_I_SB[[#This Row],[Proposed: Number of months]]/12),0)</f>
        <v>0</v>
      </c>
      <c r="P263" s="745"/>
      <c r="Q263" s="746">
        <f>Sch_I_SB[[#This Row],[Proposed: Benefits Rate %]]*Sch_I_SB[[#This Row],[Proposed: Total salary expense $]]</f>
        <v>0</v>
      </c>
      <c r="R263" s="747">
        <f>Sch_I_SB[[#This Row],[Proposed: Total salary expense $]]+Sch_I_SB[[#This Row],[Proposed: Benefits $]]</f>
        <v>0</v>
      </c>
      <c r="S263" s="742"/>
      <c r="T263" s="743"/>
      <c r="U263" s="743"/>
      <c r="V263" s="743"/>
      <c r="W263" s="744">
        <f>IFERROR((Sch_I_SB[[#This Row],[Prior Approved: Direct FTE]]+Sch_I_SB[[#This Row],[Prior Approved: Admin FTE]])*Sch_I_SB[[#This Row],[Prior Approved: Annual FTE salary $]]*(Sch_I_SB[[#This Row],[Prior Approved: Number of months]]/12),0)</f>
        <v>0</v>
      </c>
      <c r="X263" s="745"/>
      <c r="Y263" s="753">
        <f>Sch_I_SB[[#This Row],[Prior Approved: Total salary expense $]]*Sch_I_SB[[#This Row],[Prior Approved: Benefits Rate %]]</f>
        <v>0</v>
      </c>
      <c r="Z263" s="747">
        <f>+Sch_I_SB[[#This Row],[Prior Approved: Total salary expense $]]+Sch_I_SB[[#This Row],[Prior Approved: Benefits $]]</f>
        <v>0</v>
      </c>
      <c r="AA263" s="748">
        <f>IFERROR(Sch_I_SB[[#This Row],[Proposed: Direct FTE]]-Sch_I_SB[[#This Row],[Prior Approved: Direct FTE]],0)</f>
        <v>0</v>
      </c>
      <c r="AB263" s="744">
        <f>IFERROR(Sch_I_SB[[#This Row],[Proposed: Admin FTE]]-Sch_I_SB[[#This Row],[Prior Approved: Admin FTE]],0)</f>
        <v>0</v>
      </c>
      <c r="AC263" s="747">
        <f>IFERROR(Sch_I_SB[[#This Row],[Proposed: Total S&amp;B $]]-Sch_I_SB[[#This Row],[Prior Approved: Total S&amp;B $]],0)</f>
        <v>0</v>
      </c>
      <c r="AE263" s="749">
        <f>+Sch_I_SB[[#This Row],[Proposed: Direct FTE]]*(Sch_I_SB[[#This Row],[Proposed: Number of months]]/12)</f>
        <v>0</v>
      </c>
      <c r="AF263" s="750">
        <f>+Sch_I_SB[[#This Row],[Proposed: Admin FTE]]*(Sch_I_SB[[#This Row],[Proposed: Number of months]]/12)</f>
        <v>0</v>
      </c>
      <c r="AG263" s="749">
        <f>+Sch_I_SB[[#This Row],[Prior Approved: Direct FTE]]*(Sch_I_SB[[#This Row],[Prior Approved: Number of months]]/12)</f>
        <v>0</v>
      </c>
      <c r="AH263" s="751">
        <f>+Sch_I_SB[[#This Row],[Prior Approved: Admin FTE]]*(Sch_I_SB[[#This Row],[Prior Approved: Number of months]]/12)</f>
        <v>0</v>
      </c>
      <c r="AI263" s="752">
        <f t="shared" si="4"/>
        <v>0</v>
      </c>
      <c r="AJ263" s="751">
        <f t="shared" si="4"/>
        <v>0</v>
      </c>
    </row>
    <row r="264" spans="1:36">
      <c r="A264" s="723">
        <v>261</v>
      </c>
      <c r="B264" s="723">
        <f>+'Budget Summ Amt'!$L$6</f>
        <v>0</v>
      </c>
      <c r="C264" s="779">
        <f>+'Budget Summ Amt'!$D$6</f>
        <v>0</v>
      </c>
      <c r="D264" s="741"/>
      <c r="E264" s="725"/>
      <c r="F264" s="725"/>
      <c r="G264" s="726"/>
      <c r="H264" s="727"/>
      <c r="I264" s="728"/>
      <c r="J264" s="813"/>
      <c r="K264" s="742"/>
      <c r="L264" s="743"/>
      <c r="M264" s="743"/>
      <c r="N264" s="743"/>
      <c r="O264" s="744">
        <f>IFERROR((Sch_I_SB[[#This Row],[Proposed: Direct FTE]]+Sch_I_SB[[#This Row],[Proposed: Admin FTE]])*Sch_I_SB[[#This Row],[Proposed: Annual FTE salary $]]*(Sch_I_SB[[#This Row],[Proposed: Number of months]]/12),0)</f>
        <v>0</v>
      </c>
      <c r="P264" s="745"/>
      <c r="Q264" s="746">
        <f>Sch_I_SB[[#This Row],[Proposed: Benefits Rate %]]*Sch_I_SB[[#This Row],[Proposed: Total salary expense $]]</f>
        <v>0</v>
      </c>
      <c r="R264" s="747">
        <f>Sch_I_SB[[#This Row],[Proposed: Total salary expense $]]+Sch_I_SB[[#This Row],[Proposed: Benefits $]]</f>
        <v>0</v>
      </c>
      <c r="S264" s="742"/>
      <c r="T264" s="743"/>
      <c r="U264" s="743"/>
      <c r="V264" s="743"/>
      <c r="W264" s="744">
        <f>IFERROR((Sch_I_SB[[#This Row],[Prior Approved: Direct FTE]]+Sch_I_SB[[#This Row],[Prior Approved: Admin FTE]])*Sch_I_SB[[#This Row],[Prior Approved: Annual FTE salary $]]*(Sch_I_SB[[#This Row],[Prior Approved: Number of months]]/12),0)</f>
        <v>0</v>
      </c>
      <c r="X264" s="745"/>
      <c r="Y264" s="753">
        <f>Sch_I_SB[[#This Row],[Prior Approved: Total salary expense $]]*Sch_I_SB[[#This Row],[Prior Approved: Benefits Rate %]]</f>
        <v>0</v>
      </c>
      <c r="Z264" s="747">
        <f>+Sch_I_SB[[#This Row],[Prior Approved: Total salary expense $]]+Sch_I_SB[[#This Row],[Prior Approved: Benefits $]]</f>
        <v>0</v>
      </c>
      <c r="AA264" s="748">
        <f>IFERROR(Sch_I_SB[[#This Row],[Proposed: Direct FTE]]-Sch_I_SB[[#This Row],[Prior Approved: Direct FTE]],0)</f>
        <v>0</v>
      </c>
      <c r="AB264" s="744">
        <f>IFERROR(Sch_I_SB[[#This Row],[Proposed: Admin FTE]]-Sch_I_SB[[#This Row],[Prior Approved: Admin FTE]],0)</f>
        <v>0</v>
      </c>
      <c r="AC264" s="747">
        <f>IFERROR(Sch_I_SB[[#This Row],[Proposed: Total S&amp;B $]]-Sch_I_SB[[#This Row],[Prior Approved: Total S&amp;B $]],0)</f>
        <v>0</v>
      </c>
      <c r="AE264" s="749">
        <f>+Sch_I_SB[[#This Row],[Proposed: Direct FTE]]*(Sch_I_SB[[#This Row],[Proposed: Number of months]]/12)</f>
        <v>0</v>
      </c>
      <c r="AF264" s="750">
        <f>+Sch_I_SB[[#This Row],[Proposed: Admin FTE]]*(Sch_I_SB[[#This Row],[Proposed: Number of months]]/12)</f>
        <v>0</v>
      </c>
      <c r="AG264" s="749">
        <f>+Sch_I_SB[[#This Row],[Prior Approved: Direct FTE]]*(Sch_I_SB[[#This Row],[Prior Approved: Number of months]]/12)</f>
        <v>0</v>
      </c>
      <c r="AH264" s="751">
        <f>+Sch_I_SB[[#This Row],[Prior Approved: Admin FTE]]*(Sch_I_SB[[#This Row],[Prior Approved: Number of months]]/12)</f>
        <v>0</v>
      </c>
      <c r="AI264" s="752">
        <f t="shared" si="4"/>
        <v>0</v>
      </c>
      <c r="AJ264" s="751">
        <f t="shared" si="4"/>
        <v>0</v>
      </c>
    </row>
    <row r="265" spans="1:36">
      <c r="A265" s="723">
        <v>262</v>
      </c>
      <c r="B265" s="723">
        <f>+'Budget Summ Amt'!$L$6</f>
        <v>0</v>
      </c>
      <c r="C265" s="779">
        <f>+'Budget Summ Amt'!$D$6</f>
        <v>0</v>
      </c>
      <c r="D265" s="741"/>
      <c r="E265" s="725"/>
      <c r="F265" s="725"/>
      <c r="G265" s="726"/>
      <c r="H265" s="727"/>
      <c r="I265" s="728"/>
      <c r="J265" s="813"/>
      <c r="K265" s="742"/>
      <c r="L265" s="743"/>
      <c r="M265" s="743"/>
      <c r="N265" s="743"/>
      <c r="O265" s="744">
        <f>IFERROR((Sch_I_SB[[#This Row],[Proposed: Direct FTE]]+Sch_I_SB[[#This Row],[Proposed: Admin FTE]])*Sch_I_SB[[#This Row],[Proposed: Annual FTE salary $]]*(Sch_I_SB[[#This Row],[Proposed: Number of months]]/12),0)</f>
        <v>0</v>
      </c>
      <c r="P265" s="745"/>
      <c r="Q265" s="746">
        <f>Sch_I_SB[[#This Row],[Proposed: Benefits Rate %]]*Sch_I_SB[[#This Row],[Proposed: Total salary expense $]]</f>
        <v>0</v>
      </c>
      <c r="R265" s="747">
        <f>Sch_I_SB[[#This Row],[Proposed: Total salary expense $]]+Sch_I_SB[[#This Row],[Proposed: Benefits $]]</f>
        <v>0</v>
      </c>
      <c r="S265" s="742"/>
      <c r="T265" s="743"/>
      <c r="U265" s="743"/>
      <c r="V265" s="743"/>
      <c r="W265" s="744">
        <f>IFERROR((Sch_I_SB[[#This Row],[Prior Approved: Direct FTE]]+Sch_I_SB[[#This Row],[Prior Approved: Admin FTE]])*Sch_I_SB[[#This Row],[Prior Approved: Annual FTE salary $]]*(Sch_I_SB[[#This Row],[Prior Approved: Number of months]]/12),0)</f>
        <v>0</v>
      </c>
      <c r="X265" s="745"/>
      <c r="Y265" s="753">
        <f>Sch_I_SB[[#This Row],[Prior Approved: Total salary expense $]]*Sch_I_SB[[#This Row],[Prior Approved: Benefits Rate %]]</f>
        <v>0</v>
      </c>
      <c r="Z265" s="747">
        <f>+Sch_I_SB[[#This Row],[Prior Approved: Total salary expense $]]+Sch_I_SB[[#This Row],[Prior Approved: Benefits $]]</f>
        <v>0</v>
      </c>
      <c r="AA265" s="748">
        <f>IFERROR(Sch_I_SB[[#This Row],[Proposed: Direct FTE]]-Sch_I_SB[[#This Row],[Prior Approved: Direct FTE]],0)</f>
        <v>0</v>
      </c>
      <c r="AB265" s="744">
        <f>IFERROR(Sch_I_SB[[#This Row],[Proposed: Admin FTE]]-Sch_I_SB[[#This Row],[Prior Approved: Admin FTE]],0)</f>
        <v>0</v>
      </c>
      <c r="AC265" s="747">
        <f>IFERROR(Sch_I_SB[[#This Row],[Proposed: Total S&amp;B $]]-Sch_I_SB[[#This Row],[Prior Approved: Total S&amp;B $]],0)</f>
        <v>0</v>
      </c>
      <c r="AE265" s="749">
        <f>+Sch_I_SB[[#This Row],[Proposed: Direct FTE]]*(Sch_I_SB[[#This Row],[Proposed: Number of months]]/12)</f>
        <v>0</v>
      </c>
      <c r="AF265" s="750">
        <f>+Sch_I_SB[[#This Row],[Proposed: Admin FTE]]*(Sch_I_SB[[#This Row],[Proposed: Number of months]]/12)</f>
        <v>0</v>
      </c>
      <c r="AG265" s="749">
        <f>+Sch_I_SB[[#This Row],[Prior Approved: Direct FTE]]*(Sch_I_SB[[#This Row],[Prior Approved: Number of months]]/12)</f>
        <v>0</v>
      </c>
      <c r="AH265" s="751">
        <f>+Sch_I_SB[[#This Row],[Prior Approved: Admin FTE]]*(Sch_I_SB[[#This Row],[Prior Approved: Number of months]]/12)</f>
        <v>0</v>
      </c>
      <c r="AI265" s="752">
        <f t="shared" si="4"/>
        <v>0</v>
      </c>
      <c r="AJ265" s="751">
        <f t="shared" si="4"/>
        <v>0</v>
      </c>
    </row>
    <row r="266" spans="1:36">
      <c r="A266" s="723">
        <v>263</v>
      </c>
      <c r="B266" s="723">
        <f>+'Budget Summ Amt'!$L$6</f>
        <v>0</v>
      </c>
      <c r="C266" s="779">
        <f>+'Budget Summ Amt'!$D$6</f>
        <v>0</v>
      </c>
      <c r="D266" s="741"/>
      <c r="E266" s="725"/>
      <c r="F266" s="725"/>
      <c r="G266" s="726"/>
      <c r="H266" s="727"/>
      <c r="I266" s="728"/>
      <c r="J266" s="813"/>
      <c r="K266" s="742"/>
      <c r="L266" s="743"/>
      <c r="M266" s="743"/>
      <c r="N266" s="743"/>
      <c r="O266" s="744">
        <f>IFERROR((Sch_I_SB[[#This Row],[Proposed: Direct FTE]]+Sch_I_SB[[#This Row],[Proposed: Admin FTE]])*Sch_I_SB[[#This Row],[Proposed: Annual FTE salary $]]*(Sch_I_SB[[#This Row],[Proposed: Number of months]]/12),0)</f>
        <v>0</v>
      </c>
      <c r="P266" s="745"/>
      <c r="Q266" s="746">
        <f>Sch_I_SB[[#This Row],[Proposed: Benefits Rate %]]*Sch_I_SB[[#This Row],[Proposed: Total salary expense $]]</f>
        <v>0</v>
      </c>
      <c r="R266" s="747">
        <f>Sch_I_SB[[#This Row],[Proposed: Total salary expense $]]+Sch_I_SB[[#This Row],[Proposed: Benefits $]]</f>
        <v>0</v>
      </c>
      <c r="S266" s="742"/>
      <c r="T266" s="743"/>
      <c r="U266" s="743"/>
      <c r="V266" s="743"/>
      <c r="W266" s="744">
        <f>IFERROR((Sch_I_SB[[#This Row],[Prior Approved: Direct FTE]]+Sch_I_SB[[#This Row],[Prior Approved: Admin FTE]])*Sch_I_SB[[#This Row],[Prior Approved: Annual FTE salary $]]*(Sch_I_SB[[#This Row],[Prior Approved: Number of months]]/12),0)</f>
        <v>0</v>
      </c>
      <c r="X266" s="745"/>
      <c r="Y266" s="753">
        <f>Sch_I_SB[[#This Row],[Prior Approved: Total salary expense $]]*Sch_I_SB[[#This Row],[Prior Approved: Benefits Rate %]]</f>
        <v>0</v>
      </c>
      <c r="Z266" s="747">
        <f>+Sch_I_SB[[#This Row],[Prior Approved: Total salary expense $]]+Sch_I_SB[[#This Row],[Prior Approved: Benefits $]]</f>
        <v>0</v>
      </c>
      <c r="AA266" s="748">
        <f>IFERROR(Sch_I_SB[[#This Row],[Proposed: Direct FTE]]-Sch_I_SB[[#This Row],[Prior Approved: Direct FTE]],0)</f>
        <v>0</v>
      </c>
      <c r="AB266" s="744">
        <f>IFERROR(Sch_I_SB[[#This Row],[Proposed: Admin FTE]]-Sch_I_SB[[#This Row],[Prior Approved: Admin FTE]],0)</f>
        <v>0</v>
      </c>
      <c r="AC266" s="747">
        <f>IFERROR(Sch_I_SB[[#This Row],[Proposed: Total S&amp;B $]]-Sch_I_SB[[#This Row],[Prior Approved: Total S&amp;B $]],0)</f>
        <v>0</v>
      </c>
      <c r="AE266" s="749">
        <f>+Sch_I_SB[[#This Row],[Proposed: Direct FTE]]*(Sch_I_SB[[#This Row],[Proposed: Number of months]]/12)</f>
        <v>0</v>
      </c>
      <c r="AF266" s="750">
        <f>+Sch_I_SB[[#This Row],[Proposed: Admin FTE]]*(Sch_I_SB[[#This Row],[Proposed: Number of months]]/12)</f>
        <v>0</v>
      </c>
      <c r="AG266" s="749">
        <f>+Sch_I_SB[[#This Row],[Prior Approved: Direct FTE]]*(Sch_I_SB[[#This Row],[Prior Approved: Number of months]]/12)</f>
        <v>0</v>
      </c>
      <c r="AH266" s="751">
        <f>+Sch_I_SB[[#This Row],[Prior Approved: Admin FTE]]*(Sch_I_SB[[#This Row],[Prior Approved: Number of months]]/12)</f>
        <v>0</v>
      </c>
      <c r="AI266" s="752">
        <f t="shared" si="4"/>
        <v>0</v>
      </c>
      <c r="AJ266" s="751">
        <f t="shared" si="4"/>
        <v>0</v>
      </c>
    </row>
    <row r="267" spans="1:36">
      <c r="A267" s="723">
        <v>264</v>
      </c>
      <c r="B267" s="723">
        <f>+'Budget Summ Amt'!$L$6</f>
        <v>0</v>
      </c>
      <c r="C267" s="779">
        <f>+'Budget Summ Amt'!$D$6</f>
        <v>0</v>
      </c>
      <c r="D267" s="741"/>
      <c r="E267" s="725"/>
      <c r="F267" s="725"/>
      <c r="G267" s="726"/>
      <c r="H267" s="727"/>
      <c r="I267" s="728"/>
      <c r="J267" s="813"/>
      <c r="K267" s="742"/>
      <c r="L267" s="743"/>
      <c r="M267" s="743"/>
      <c r="N267" s="743"/>
      <c r="O267" s="744">
        <f>IFERROR((Sch_I_SB[[#This Row],[Proposed: Direct FTE]]+Sch_I_SB[[#This Row],[Proposed: Admin FTE]])*Sch_I_SB[[#This Row],[Proposed: Annual FTE salary $]]*(Sch_I_SB[[#This Row],[Proposed: Number of months]]/12),0)</f>
        <v>0</v>
      </c>
      <c r="P267" s="745"/>
      <c r="Q267" s="746">
        <f>Sch_I_SB[[#This Row],[Proposed: Benefits Rate %]]*Sch_I_SB[[#This Row],[Proposed: Total salary expense $]]</f>
        <v>0</v>
      </c>
      <c r="R267" s="747">
        <f>Sch_I_SB[[#This Row],[Proposed: Total salary expense $]]+Sch_I_SB[[#This Row],[Proposed: Benefits $]]</f>
        <v>0</v>
      </c>
      <c r="S267" s="742"/>
      <c r="T267" s="743"/>
      <c r="U267" s="743"/>
      <c r="V267" s="743"/>
      <c r="W267" s="744">
        <f>IFERROR((Sch_I_SB[[#This Row],[Prior Approved: Direct FTE]]+Sch_I_SB[[#This Row],[Prior Approved: Admin FTE]])*Sch_I_SB[[#This Row],[Prior Approved: Annual FTE salary $]]*(Sch_I_SB[[#This Row],[Prior Approved: Number of months]]/12),0)</f>
        <v>0</v>
      </c>
      <c r="X267" s="745"/>
      <c r="Y267" s="753">
        <f>Sch_I_SB[[#This Row],[Prior Approved: Total salary expense $]]*Sch_I_SB[[#This Row],[Prior Approved: Benefits Rate %]]</f>
        <v>0</v>
      </c>
      <c r="Z267" s="747">
        <f>+Sch_I_SB[[#This Row],[Prior Approved: Total salary expense $]]+Sch_I_SB[[#This Row],[Prior Approved: Benefits $]]</f>
        <v>0</v>
      </c>
      <c r="AA267" s="748">
        <f>IFERROR(Sch_I_SB[[#This Row],[Proposed: Direct FTE]]-Sch_I_SB[[#This Row],[Prior Approved: Direct FTE]],0)</f>
        <v>0</v>
      </c>
      <c r="AB267" s="744">
        <f>IFERROR(Sch_I_SB[[#This Row],[Proposed: Admin FTE]]-Sch_I_SB[[#This Row],[Prior Approved: Admin FTE]],0)</f>
        <v>0</v>
      </c>
      <c r="AC267" s="747">
        <f>IFERROR(Sch_I_SB[[#This Row],[Proposed: Total S&amp;B $]]-Sch_I_SB[[#This Row],[Prior Approved: Total S&amp;B $]],0)</f>
        <v>0</v>
      </c>
      <c r="AE267" s="749">
        <f>+Sch_I_SB[[#This Row],[Proposed: Direct FTE]]*(Sch_I_SB[[#This Row],[Proposed: Number of months]]/12)</f>
        <v>0</v>
      </c>
      <c r="AF267" s="750">
        <f>+Sch_I_SB[[#This Row],[Proposed: Admin FTE]]*(Sch_I_SB[[#This Row],[Proposed: Number of months]]/12)</f>
        <v>0</v>
      </c>
      <c r="AG267" s="749">
        <f>+Sch_I_SB[[#This Row],[Prior Approved: Direct FTE]]*(Sch_I_SB[[#This Row],[Prior Approved: Number of months]]/12)</f>
        <v>0</v>
      </c>
      <c r="AH267" s="751">
        <f>+Sch_I_SB[[#This Row],[Prior Approved: Admin FTE]]*(Sch_I_SB[[#This Row],[Prior Approved: Number of months]]/12)</f>
        <v>0</v>
      </c>
      <c r="AI267" s="752">
        <f t="shared" si="4"/>
        <v>0</v>
      </c>
      <c r="AJ267" s="751">
        <f t="shared" si="4"/>
        <v>0</v>
      </c>
    </row>
    <row r="268" spans="1:36">
      <c r="A268" s="723">
        <v>265</v>
      </c>
      <c r="B268" s="723">
        <f>+'Budget Summ Amt'!$L$6</f>
        <v>0</v>
      </c>
      <c r="C268" s="779">
        <f>+'Budget Summ Amt'!$D$6</f>
        <v>0</v>
      </c>
      <c r="D268" s="741"/>
      <c r="E268" s="725"/>
      <c r="F268" s="725"/>
      <c r="G268" s="726"/>
      <c r="H268" s="727"/>
      <c r="I268" s="728"/>
      <c r="J268" s="813"/>
      <c r="K268" s="742"/>
      <c r="L268" s="743"/>
      <c r="M268" s="743"/>
      <c r="N268" s="743"/>
      <c r="O268" s="744">
        <f>IFERROR((Sch_I_SB[[#This Row],[Proposed: Direct FTE]]+Sch_I_SB[[#This Row],[Proposed: Admin FTE]])*Sch_I_SB[[#This Row],[Proposed: Annual FTE salary $]]*(Sch_I_SB[[#This Row],[Proposed: Number of months]]/12),0)</f>
        <v>0</v>
      </c>
      <c r="P268" s="745"/>
      <c r="Q268" s="746">
        <f>Sch_I_SB[[#This Row],[Proposed: Benefits Rate %]]*Sch_I_SB[[#This Row],[Proposed: Total salary expense $]]</f>
        <v>0</v>
      </c>
      <c r="R268" s="747">
        <f>Sch_I_SB[[#This Row],[Proposed: Total salary expense $]]+Sch_I_SB[[#This Row],[Proposed: Benefits $]]</f>
        <v>0</v>
      </c>
      <c r="S268" s="742"/>
      <c r="T268" s="743"/>
      <c r="U268" s="743"/>
      <c r="V268" s="743"/>
      <c r="W268" s="744">
        <f>IFERROR((Sch_I_SB[[#This Row],[Prior Approved: Direct FTE]]+Sch_I_SB[[#This Row],[Prior Approved: Admin FTE]])*Sch_I_SB[[#This Row],[Prior Approved: Annual FTE salary $]]*(Sch_I_SB[[#This Row],[Prior Approved: Number of months]]/12),0)</f>
        <v>0</v>
      </c>
      <c r="X268" s="745"/>
      <c r="Y268" s="753">
        <f>Sch_I_SB[[#This Row],[Prior Approved: Total salary expense $]]*Sch_I_SB[[#This Row],[Prior Approved: Benefits Rate %]]</f>
        <v>0</v>
      </c>
      <c r="Z268" s="747">
        <f>+Sch_I_SB[[#This Row],[Prior Approved: Total salary expense $]]+Sch_I_SB[[#This Row],[Prior Approved: Benefits $]]</f>
        <v>0</v>
      </c>
      <c r="AA268" s="748">
        <f>IFERROR(Sch_I_SB[[#This Row],[Proposed: Direct FTE]]-Sch_I_SB[[#This Row],[Prior Approved: Direct FTE]],0)</f>
        <v>0</v>
      </c>
      <c r="AB268" s="744">
        <f>IFERROR(Sch_I_SB[[#This Row],[Proposed: Admin FTE]]-Sch_I_SB[[#This Row],[Prior Approved: Admin FTE]],0)</f>
        <v>0</v>
      </c>
      <c r="AC268" s="747">
        <f>IFERROR(Sch_I_SB[[#This Row],[Proposed: Total S&amp;B $]]-Sch_I_SB[[#This Row],[Prior Approved: Total S&amp;B $]],0)</f>
        <v>0</v>
      </c>
      <c r="AE268" s="749">
        <f>+Sch_I_SB[[#This Row],[Proposed: Direct FTE]]*(Sch_I_SB[[#This Row],[Proposed: Number of months]]/12)</f>
        <v>0</v>
      </c>
      <c r="AF268" s="750">
        <f>+Sch_I_SB[[#This Row],[Proposed: Admin FTE]]*(Sch_I_SB[[#This Row],[Proposed: Number of months]]/12)</f>
        <v>0</v>
      </c>
      <c r="AG268" s="749">
        <f>+Sch_I_SB[[#This Row],[Prior Approved: Direct FTE]]*(Sch_I_SB[[#This Row],[Prior Approved: Number of months]]/12)</f>
        <v>0</v>
      </c>
      <c r="AH268" s="751">
        <f>+Sch_I_SB[[#This Row],[Prior Approved: Admin FTE]]*(Sch_I_SB[[#This Row],[Prior Approved: Number of months]]/12)</f>
        <v>0</v>
      </c>
      <c r="AI268" s="752">
        <f t="shared" si="4"/>
        <v>0</v>
      </c>
      <c r="AJ268" s="751">
        <f t="shared" si="4"/>
        <v>0</v>
      </c>
    </row>
    <row r="269" spans="1:36">
      <c r="A269" s="723">
        <v>266</v>
      </c>
      <c r="B269" s="723">
        <f>+'Budget Summ Amt'!$L$6</f>
        <v>0</v>
      </c>
      <c r="C269" s="779">
        <f>+'Budget Summ Amt'!$D$6</f>
        <v>0</v>
      </c>
      <c r="D269" s="741"/>
      <c r="E269" s="725"/>
      <c r="F269" s="725"/>
      <c r="G269" s="726"/>
      <c r="H269" s="727"/>
      <c r="I269" s="728"/>
      <c r="J269" s="813"/>
      <c r="K269" s="742"/>
      <c r="L269" s="743"/>
      <c r="M269" s="743"/>
      <c r="N269" s="743"/>
      <c r="O269" s="744">
        <f>IFERROR((Sch_I_SB[[#This Row],[Proposed: Direct FTE]]+Sch_I_SB[[#This Row],[Proposed: Admin FTE]])*Sch_I_SB[[#This Row],[Proposed: Annual FTE salary $]]*(Sch_I_SB[[#This Row],[Proposed: Number of months]]/12),0)</f>
        <v>0</v>
      </c>
      <c r="P269" s="745"/>
      <c r="Q269" s="746">
        <f>Sch_I_SB[[#This Row],[Proposed: Benefits Rate %]]*Sch_I_SB[[#This Row],[Proposed: Total salary expense $]]</f>
        <v>0</v>
      </c>
      <c r="R269" s="747">
        <f>Sch_I_SB[[#This Row],[Proposed: Total salary expense $]]+Sch_I_SB[[#This Row],[Proposed: Benefits $]]</f>
        <v>0</v>
      </c>
      <c r="S269" s="742"/>
      <c r="T269" s="743"/>
      <c r="U269" s="743"/>
      <c r="V269" s="743"/>
      <c r="W269" s="744">
        <f>IFERROR((Sch_I_SB[[#This Row],[Prior Approved: Direct FTE]]+Sch_I_SB[[#This Row],[Prior Approved: Admin FTE]])*Sch_I_SB[[#This Row],[Prior Approved: Annual FTE salary $]]*(Sch_I_SB[[#This Row],[Prior Approved: Number of months]]/12),0)</f>
        <v>0</v>
      </c>
      <c r="X269" s="745"/>
      <c r="Y269" s="753">
        <f>Sch_I_SB[[#This Row],[Prior Approved: Total salary expense $]]*Sch_I_SB[[#This Row],[Prior Approved: Benefits Rate %]]</f>
        <v>0</v>
      </c>
      <c r="Z269" s="747">
        <f>+Sch_I_SB[[#This Row],[Prior Approved: Total salary expense $]]+Sch_I_SB[[#This Row],[Prior Approved: Benefits $]]</f>
        <v>0</v>
      </c>
      <c r="AA269" s="748">
        <f>IFERROR(Sch_I_SB[[#This Row],[Proposed: Direct FTE]]-Sch_I_SB[[#This Row],[Prior Approved: Direct FTE]],0)</f>
        <v>0</v>
      </c>
      <c r="AB269" s="744">
        <f>IFERROR(Sch_I_SB[[#This Row],[Proposed: Admin FTE]]-Sch_I_SB[[#This Row],[Prior Approved: Admin FTE]],0)</f>
        <v>0</v>
      </c>
      <c r="AC269" s="747">
        <f>IFERROR(Sch_I_SB[[#This Row],[Proposed: Total S&amp;B $]]-Sch_I_SB[[#This Row],[Prior Approved: Total S&amp;B $]],0)</f>
        <v>0</v>
      </c>
      <c r="AE269" s="749">
        <f>+Sch_I_SB[[#This Row],[Proposed: Direct FTE]]*(Sch_I_SB[[#This Row],[Proposed: Number of months]]/12)</f>
        <v>0</v>
      </c>
      <c r="AF269" s="750">
        <f>+Sch_I_SB[[#This Row],[Proposed: Admin FTE]]*(Sch_I_SB[[#This Row],[Proposed: Number of months]]/12)</f>
        <v>0</v>
      </c>
      <c r="AG269" s="749">
        <f>+Sch_I_SB[[#This Row],[Prior Approved: Direct FTE]]*(Sch_I_SB[[#This Row],[Prior Approved: Number of months]]/12)</f>
        <v>0</v>
      </c>
      <c r="AH269" s="751">
        <f>+Sch_I_SB[[#This Row],[Prior Approved: Admin FTE]]*(Sch_I_SB[[#This Row],[Prior Approved: Number of months]]/12)</f>
        <v>0</v>
      </c>
      <c r="AI269" s="752">
        <f t="shared" si="4"/>
        <v>0</v>
      </c>
      <c r="AJ269" s="751">
        <f t="shared" si="4"/>
        <v>0</v>
      </c>
    </row>
    <row r="270" spans="1:36">
      <c r="A270" s="723">
        <v>267</v>
      </c>
      <c r="B270" s="723">
        <f>+'Budget Summ Amt'!$L$6</f>
        <v>0</v>
      </c>
      <c r="C270" s="779">
        <f>+'Budget Summ Amt'!$D$6</f>
        <v>0</v>
      </c>
      <c r="D270" s="741"/>
      <c r="E270" s="725"/>
      <c r="F270" s="725"/>
      <c r="G270" s="726"/>
      <c r="H270" s="727"/>
      <c r="I270" s="728"/>
      <c r="J270" s="813"/>
      <c r="K270" s="742"/>
      <c r="L270" s="743"/>
      <c r="M270" s="743"/>
      <c r="N270" s="743"/>
      <c r="O270" s="744">
        <f>IFERROR((Sch_I_SB[[#This Row],[Proposed: Direct FTE]]+Sch_I_SB[[#This Row],[Proposed: Admin FTE]])*Sch_I_SB[[#This Row],[Proposed: Annual FTE salary $]]*(Sch_I_SB[[#This Row],[Proposed: Number of months]]/12),0)</f>
        <v>0</v>
      </c>
      <c r="P270" s="745"/>
      <c r="Q270" s="746">
        <f>Sch_I_SB[[#This Row],[Proposed: Benefits Rate %]]*Sch_I_SB[[#This Row],[Proposed: Total salary expense $]]</f>
        <v>0</v>
      </c>
      <c r="R270" s="747">
        <f>Sch_I_SB[[#This Row],[Proposed: Total salary expense $]]+Sch_I_SB[[#This Row],[Proposed: Benefits $]]</f>
        <v>0</v>
      </c>
      <c r="S270" s="742"/>
      <c r="T270" s="743"/>
      <c r="U270" s="743"/>
      <c r="V270" s="743"/>
      <c r="W270" s="744">
        <f>IFERROR((Sch_I_SB[[#This Row],[Prior Approved: Direct FTE]]+Sch_I_SB[[#This Row],[Prior Approved: Admin FTE]])*Sch_I_SB[[#This Row],[Prior Approved: Annual FTE salary $]]*(Sch_I_SB[[#This Row],[Prior Approved: Number of months]]/12),0)</f>
        <v>0</v>
      </c>
      <c r="X270" s="745"/>
      <c r="Y270" s="753">
        <f>Sch_I_SB[[#This Row],[Prior Approved: Total salary expense $]]*Sch_I_SB[[#This Row],[Prior Approved: Benefits Rate %]]</f>
        <v>0</v>
      </c>
      <c r="Z270" s="747">
        <f>+Sch_I_SB[[#This Row],[Prior Approved: Total salary expense $]]+Sch_I_SB[[#This Row],[Prior Approved: Benefits $]]</f>
        <v>0</v>
      </c>
      <c r="AA270" s="748">
        <f>IFERROR(Sch_I_SB[[#This Row],[Proposed: Direct FTE]]-Sch_I_SB[[#This Row],[Prior Approved: Direct FTE]],0)</f>
        <v>0</v>
      </c>
      <c r="AB270" s="744">
        <f>IFERROR(Sch_I_SB[[#This Row],[Proposed: Admin FTE]]-Sch_I_SB[[#This Row],[Prior Approved: Admin FTE]],0)</f>
        <v>0</v>
      </c>
      <c r="AC270" s="747">
        <f>IFERROR(Sch_I_SB[[#This Row],[Proposed: Total S&amp;B $]]-Sch_I_SB[[#This Row],[Prior Approved: Total S&amp;B $]],0)</f>
        <v>0</v>
      </c>
      <c r="AE270" s="749">
        <f>+Sch_I_SB[[#This Row],[Proposed: Direct FTE]]*(Sch_I_SB[[#This Row],[Proposed: Number of months]]/12)</f>
        <v>0</v>
      </c>
      <c r="AF270" s="750">
        <f>+Sch_I_SB[[#This Row],[Proposed: Admin FTE]]*(Sch_I_SB[[#This Row],[Proposed: Number of months]]/12)</f>
        <v>0</v>
      </c>
      <c r="AG270" s="749">
        <f>+Sch_I_SB[[#This Row],[Prior Approved: Direct FTE]]*(Sch_I_SB[[#This Row],[Prior Approved: Number of months]]/12)</f>
        <v>0</v>
      </c>
      <c r="AH270" s="751">
        <f>+Sch_I_SB[[#This Row],[Prior Approved: Admin FTE]]*(Sch_I_SB[[#This Row],[Prior Approved: Number of months]]/12)</f>
        <v>0</v>
      </c>
      <c r="AI270" s="752">
        <f t="shared" si="4"/>
        <v>0</v>
      </c>
      <c r="AJ270" s="751">
        <f t="shared" si="4"/>
        <v>0</v>
      </c>
    </row>
    <row r="271" spans="1:36">
      <c r="A271" s="723">
        <v>268</v>
      </c>
      <c r="B271" s="723">
        <f>+'Budget Summ Amt'!$L$6</f>
        <v>0</v>
      </c>
      <c r="C271" s="779">
        <f>+'Budget Summ Amt'!$D$6</f>
        <v>0</v>
      </c>
      <c r="D271" s="741"/>
      <c r="E271" s="725"/>
      <c r="F271" s="725"/>
      <c r="G271" s="726"/>
      <c r="H271" s="727"/>
      <c r="I271" s="728"/>
      <c r="J271" s="813"/>
      <c r="K271" s="742"/>
      <c r="L271" s="743"/>
      <c r="M271" s="743"/>
      <c r="N271" s="743"/>
      <c r="O271" s="744">
        <f>IFERROR((Sch_I_SB[[#This Row],[Proposed: Direct FTE]]+Sch_I_SB[[#This Row],[Proposed: Admin FTE]])*Sch_I_SB[[#This Row],[Proposed: Annual FTE salary $]]*(Sch_I_SB[[#This Row],[Proposed: Number of months]]/12),0)</f>
        <v>0</v>
      </c>
      <c r="P271" s="745"/>
      <c r="Q271" s="746">
        <f>Sch_I_SB[[#This Row],[Proposed: Benefits Rate %]]*Sch_I_SB[[#This Row],[Proposed: Total salary expense $]]</f>
        <v>0</v>
      </c>
      <c r="R271" s="747">
        <f>Sch_I_SB[[#This Row],[Proposed: Total salary expense $]]+Sch_I_SB[[#This Row],[Proposed: Benefits $]]</f>
        <v>0</v>
      </c>
      <c r="S271" s="742"/>
      <c r="T271" s="743"/>
      <c r="U271" s="743"/>
      <c r="V271" s="743"/>
      <c r="W271" s="744">
        <f>IFERROR((Sch_I_SB[[#This Row],[Prior Approved: Direct FTE]]+Sch_I_SB[[#This Row],[Prior Approved: Admin FTE]])*Sch_I_SB[[#This Row],[Prior Approved: Annual FTE salary $]]*(Sch_I_SB[[#This Row],[Prior Approved: Number of months]]/12),0)</f>
        <v>0</v>
      </c>
      <c r="X271" s="745"/>
      <c r="Y271" s="753">
        <f>Sch_I_SB[[#This Row],[Prior Approved: Total salary expense $]]*Sch_I_SB[[#This Row],[Prior Approved: Benefits Rate %]]</f>
        <v>0</v>
      </c>
      <c r="Z271" s="747">
        <f>+Sch_I_SB[[#This Row],[Prior Approved: Total salary expense $]]+Sch_I_SB[[#This Row],[Prior Approved: Benefits $]]</f>
        <v>0</v>
      </c>
      <c r="AA271" s="748">
        <f>IFERROR(Sch_I_SB[[#This Row],[Proposed: Direct FTE]]-Sch_I_SB[[#This Row],[Prior Approved: Direct FTE]],0)</f>
        <v>0</v>
      </c>
      <c r="AB271" s="744">
        <f>IFERROR(Sch_I_SB[[#This Row],[Proposed: Admin FTE]]-Sch_I_SB[[#This Row],[Prior Approved: Admin FTE]],0)</f>
        <v>0</v>
      </c>
      <c r="AC271" s="747">
        <f>IFERROR(Sch_I_SB[[#This Row],[Proposed: Total S&amp;B $]]-Sch_I_SB[[#This Row],[Prior Approved: Total S&amp;B $]],0)</f>
        <v>0</v>
      </c>
      <c r="AE271" s="749">
        <f>+Sch_I_SB[[#This Row],[Proposed: Direct FTE]]*(Sch_I_SB[[#This Row],[Proposed: Number of months]]/12)</f>
        <v>0</v>
      </c>
      <c r="AF271" s="750">
        <f>+Sch_I_SB[[#This Row],[Proposed: Admin FTE]]*(Sch_I_SB[[#This Row],[Proposed: Number of months]]/12)</f>
        <v>0</v>
      </c>
      <c r="AG271" s="749">
        <f>+Sch_I_SB[[#This Row],[Prior Approved: Direct FTE]]*(Sch_I_SB[[#This Row],[Prior Approved: Number of months]]/12)</f>
        <v>0</v>
      </c>
      <c r="AH271" s="751">
        <f>+Sch_I_SB[[#This Row],[Prior Approved: Admin FTE]]*(Sch_I_SB[[#This Row],[Prior Approved: Number of months]]/12)</f>
        <v>0</v>
      </c>
      <c r="AI271" s="752">
        <f t="shared" si="4"/>
        <v>0</v>
      </c>
      <c r="AJ271" s="751">
        <f t="shared" si="4"/>
        <v>0</v>
      </c>
    </row>
    <row r="272" spans="1:36">
      <c r="A272" s="723">
        <v>269</v>
      </c>
      <c r="B272" s="723">
        <f>+'Budget Summ Amt'!$L$6</f>
        <v>0</v>
      </c>
      <c r="C272" s="779">
        <f>+'Budget Summ Amt'!$D$6</f>
        <v>0</v>
      </c>
      <c r="D272" s="741"/>
      <c r="E272" s="725"/>
      <c r="F272" s="725"/>
      <c r="G272" s="726"/>
      <c r="H272" s="727"/>
      <c r="I272" s="728"/>
      <c r="J272" s="813"/>
      <c r="K272" s="742"/>
      <c r="L272" s="743"/>
      <c r="M272" s="743"/>
      <c r="N272" s="743"/>
      <c r="O272" s="744">
        <f>IFERROR((Sch_I_SB[[#This Row],[Proposed: Direct FTE]]+Sch_I_SB[[#This Row],[Proposed: Admin FTE]])*Sch_I_SB[[#This Row],[Proposed: Annual FTE salary $]]*(Sch_I_SB[[#This Row],[Proposed: Number of months]]/12),0)</f>
        <v>0</v>
      </c>
      <c r="P272" s="745"/>
      <c r="Q272" s="746">
        <f>Sch_I_SB[[#This Row],[Proposed: Benefits Rate %]]*Sch_I_SB[[#This Row],[Proposed: Total salary expense $]]</f>
        <v>0</v>
      </c>
      <c r="R272" s="747">
        <f>Sch_I_SB[[#This Row],[Proposed: Total salary expense $]]+Sch_I_SB[[#This Row],[Proposed: Benefits $]]</f>
        <v>0</v>
      </c>
      <c r="S272" s="742"/>
      <c r="T272" s="743"/>
      <c r="U272" s="743"/>
      <c r="V272" s="743"/>
      <c r="W272" s="744">
        <f>IFERROR((Sch_I_SB[[#This Row],[Prior Approved: Direct FTE]]+Sch_I_SB[[#This Row],[Prior Approved: Admin FTE]])*Sch_I_SB[[#This Row],[Prior Approved: Annual FTE salary $]]*(Sch_I_SB[[#This Row],[Prior Approved: Number of months]]/12),0)</f>
        <v>0</v>
      </c>
      <c r="X272" s="745"/>
      <c r="Y272" s="753">
        <f>Sch_I_SB[[#This Row],[Prior Approved: Total salary expense $]]*Sch_I_SB[[#This Row],[Prior Approved: Benefits Rate %]]</f>
        <v>0</v>
      </c>
      <c r="Z272" s="747">
        <f>+Sch_I_SB[[#This Row],[Prior Approved: Total salary expense $]]+Sch_I_SB[[#This Row],[Prior Approved: Benefits $]]</f>
        <v>0</v>
      </c>
      <c r="AA272" s="748">
        <f>IFERROR(Sch_I_SB[[#This Row],[Proposed: Direct FTE]]-Sch_I_SB[[#This Row],[Prior Approved: Direct FTE]],0)</f>
        <v>0</v>
      </c>
      <c r="AB272" s="744">
        <f>IFERROR(Sch_I_SB[[#This Row],[Proposed: Admin FTE]]-Sch_I_SB[[#This Row],[Prior Approved: Admin FTE]],0)</f>
        <v>0</v>
      </c>
      <c r="AC272" s="747">
        <f>IFERROR(Sch_I_SB[[#This Row],[Proposed: Total S&amp;B $]]-Sch_I_SB[[#This Row],[Prior Approved: Total S&amp;B $]],0)</f>
        <v>0</v>
      </c>
      <c r="AE272" s="749">
        <f>+Sch_I_SB[[#This Row],[Proposed: Direct FTE]]*(Sch_I_SB[[#This Row],[Proposed: Number of months]]/12)</f>
        <v>0</v>
      </c>
      <c r="AF272" s="750">
        <f>+Sch_I_SB[[#This Row],[Proposed: Admin FTE]]*(Sch_I_SB[[#This Row],[Proposed: Number of months]]/12)</f>
        <v>0</v>
      </c>
      <c r="AG272" s="749">
        <f>+Sch_I_SB[[#This Row],[Prior Approved: Direct FTE]]*(Sch_I_SB[[#This Row],[Prior Approved: Number of months]]/12)</f>
        <v>0</v>
      </c>
      <c r="AH272" s="751">
        <f>+Sch_I_SB[[#This Row],[Prior Approved: Admin FTE]]*(Sch_I_SB[[#This Row],[Prior Approved: Number of months]]/12)</f>
        <v>0</v>
      </c>
      <c r="AI272" s="752">
        <f t="shared" si="4"/>
        <v>0</v>
      </c>
      <c r="AJ272" s="751">
        <f t="shared" si="4"/>
        <v>0</v>
      </c>
    </row>
    <row r="273" spans="1:36">
      <c r="A273" s="723">
        <v>270</v>
      </c>
      <c r="B273" s="723">
        <f>+'Budget Summ Amt'!$L$6</f>
        <v>0</v>
      </c>
      <c r="C273" s="779">
        <f>+'Budget Summ Amt'!$D$6</f>
        <v>0</v>
      </c>
      <c r="D273" s="741"/>
      <c r="E273" s="725"/>
      <c r="F273" s="725"/>
      <c r="G273" s="726"/>
      <c r="H273" s="727"/>
      <c r="I273" s="728"/>
      <c r="J273" s="813"/>
      <c r="K273" s="742"/>
      <c r="L273" s="743"/>
      <c r="M273" s="743"/>
      <c r="N273" s="743"/>
      <c r="O273" s="744">
        <f>IFERROR((Sch_I_SB[[#This Row],[Proposed: Direct FTE]]+Sch_I_SB[[#This Row],[Proposed: Admin FTE]])*Sch_I_SB[[#This Row],[Proposed: Annual FTE salary $]]*(Sch_I_SB[[#This Row],[Proposed: Number of months]]/12),0)</f>
        <v>0</v>
      </c>
      <c r="P273" s="745"/>
      <c r="Q273" s="746">
        <f>Sch_I_SB[[#This Row],[Proposed: Benefits Rate %]]*Sch_I_SB[[#This Row],[Proposed: Total salary expense $]]</f>
        <v>0</v>
      </c>
      <c r="R273" s="747">
        <f>Sch_I_SB[[#This Row],[Proposed: Total salary expense $]]+Sch_I_SB[[#This Row],[Proposed: Benefits $]]</f>
        <v>0</v>
      </c>
      <c r="S273" s="742"/>
      <c r="T273" s="743"/>
      <c r="U273" s="743"/>
      <c r="V273" s="743"/>
      <c r="W273" s="744">
        <f>IFERROR((Sch_I_SB[[#This Row],[Prior Approved: Direct FTE]]+Sch_I_SB[[#This Row],[Prior Approved: Admin FTE]])*Sch_I_SB[[#This Row],[Prior Approved: Annual FTE salary $]]*(Sch_I_SB[[#This Row],[Prior Approved: Number of months]]/12),0)</f>
        <v>0</v>
      </c>
      <c r="X273" s="745"/>
      <c r="Y273" s="753">
        <f>Sch_I_SB[[#This Row],[Prior Approved: Total salary expense $]]*Sch_I_SB[[#This Row],[Prior Approved: Benefits Rate %]]</f>
        <v>0</v>
      </c>
      <c r="Z273" s="747">
        <f>+Sch_I_SB[[#This Row],[Prior Approved: Total salary expense $]]+Sch_I_SB[[#This Row],[Prior Approved: Benefits $]]</f>
        <v>0</v>
      </c>
      <c r="AA273" s="748">
        <f>IFERROR(Sch_I_SB[[#This Row],[Proposed: Direct FTE]]-Sch_I_SB[[#This Row],[Prior Approved: Direct FTE]],0)</f>
        <v>0</v>
      </c>
      <c r="AB273" s="744">
        <f>IFERROR(Sch_I_SB[[#This Row],[Proposed: Admin FTE]]-Sch_I_SB[[#This Row],[Prior Approved: Admin FTE]],0)</f>
        <v>0</v>
      </c>
      <c r="AC273" s="747">
        <f>IFERROR(Sch_I_SB[[#This Row],[Proposed: Total S&amp;B $]]-Sch_I_SB[[#This Row],[Prior Approved: Total S&amp;B $]],0)</f>
        <v>0</v>
      </c>
      <c r="AE273" s="749">
        <f>+Sch_I_SB[[#This Row],[Proposed: Direct FTE]]*(Sch_I_SB[[#This Row],[Proposed: Number of months]]/12)</f>
        <v>0</v>
      </c>
      <c r="AF273" s="750">
        <f>+Sch_I_SB[[#This Row],[Proposed: Admin FTE]]*(Sch_I_SB[[#This Row],[Proposed: Number of months]]/12)</f>
        <v>0</v>
      </c>
      <c r="AG273" s="749">
        <f>+Sch_I_SB[[#This Row],[Prior Approved: Direct FTE]]*(Sch_I_SB[[#This Row],[Prior Approved: Number of months]]/12)</f>
        <v>0</v>
      </c>
      <c r="AH273" s="751">
        <f>+Sch_I_SB[[#This Row],[Prior Approved: Admin FTE]]*(Sch_I_SB[[#This Row],[Prior Approved: Number of months]]/12)</f>
        <v>0</v>
      </c>
      <c r="AI273" s="752">
        <f t="shared" si="4"/>
        <v>0</v>
      </c>
      <c r="AJ273" s="751">
        <f t="shared" si="4"/>
        <v>0</v>
      </c>
    </row>
    <row r="274" spans="1:36">
      <c r="A274" s="723">
        <v>271</v>
      </c>
      <c r="B274" s="723">
        <f>+'Budget Summ Amt'!$L$6</f>
        <v>0</v>
      </c>
      <c r="C274" s="779">
        <f>+'Budget Summ Amt'!$D$6</f>
        <v>0</v>
      </c>
      <c r="D274" s="741"/>
      <c r="E274" s="725"/>
      <c r="F274" s="725"/>
      <c r="G274" s="726"/>
      <c r="H274" s="727"/>
      <c r="I274" s="728"/>
      <c r="J274" s="813"/>
      <c r="K274" s="742"/>
      <c r="L274" s="743"/>
      <c r="M274" s="743"/>
      <c r="N274" s="743"/>
      <c r="O274" s="744">
        <f>IFERROR((Sch_I_SB[[#This Row],[Proposed: Direct FTE]]+Sch_I_SB[[#This Row],[Proposed: Admin FTE]])*Sch_I_SB[[#This Row],[Proposed: Annual FTE salary $]]*(Sch_I_SB[[#This Row],[Proposed: Number of months]]/12),0)</f>
        <v>0</v>
      </c>
      <c r="P274" s="745"/>
      <c r="Q274" s="746">
        <f>Sch_I_SB[[#This Row],[Proposed: Benefits Rate %]]*Sch_I_SB[[#This Row],[Proposed: Total salary expense $]]</f>
        <v>0</v>
      </c>
      <c r="R274" s="747">
        <f>Sch_I_SB[[#This Row],[Proposed: Total salary expense $]]+Sch_I_SB[[#This Row],[Proposed: Benefits $]]</f>
        <v>0</v>
      </c>
      <c r="S274" s="742"/>
      <c r="T274" s="743"/>
      <c r="U274" s="743"/>
      <c r="V274" s="743"/>
      <c r="W274" s="744">
        <f>IFERROR((Sch_I_SB[[#This Row],[Prior Approved: Direct FTE]]+Sch_I_SB[[#This Row],[Prior Approved: Admin FTE]])*Sch_I_SB[[#This Row],[Prior Approved: Annual FTE salary $]]*(Sch_I_SB[[#This Row],[Prior Approved: Number of months]]/12),0)</f>
        <v>0</v>
      </c>
      <c r="X274" s="745"/>
      <c r="Y274" s="753">
        <f>Sch_I_SB[[#This Row],[Prior Approved: Total salary expense $]]*Sch_I_SB[[#This Row],[Prior Approved: Benefits Rate %]]</f>
        <v>0</v>
      </c>
      <c r="Z274" s="747">
        <f>+Sch_I_SB[[#This Row],[Prior Approved: Total salary expense $]]+Sch_I_SB[[#This Row],[Prior Approved: Benefits $]]</f>
        <v>0</v>
      </c>
      <c r="AA274" s="748">
        <f>IFERROR(Sch_I_SB[[#This Row],[Proposed: Direct FTE]]-Sch_I_SB[[#This Row],[Prior Approved: Direct FTE]],0)</f>
        <v>0</v>
      </c>
      <c r="AB274" s="744">
        <f>IFERROR(Sch_I_SB[[#This Row],[Proposed: Admin FTE]]-Sch_I_SB[[#This Row],[Prior Approved: Admin FTE]],0)</f>
        <v>0</v>
      </c>
      <c r="AC274" s="747">
        <f>IFERROR(Sch_I_SB[[#This Row],[Proposed: Total S&amp;B $]]-Sch_I_SB[[#This Row],[Prior Approved: Total S&amp;B $]],0)</f>
        <v>0</v>
      </c>
      <c r="AE274" s="749">
        <f>+Sch_I_SB[[#This Row],[Proposed: Direct FTE]]*(Sch_I_SB[[#This Row],[Proposed: Number of months]]/12)</f>
        <v>0</v>
      </c>
      <c r="AF274" s="750">
        <f>+Sch_I_SB[[#This Row],[Proposed: Admin FTE]]*(Sch_I_SB[[#This Row],[Proposed: Number of months]]/12)</f>
        <v>0</v>
      </c>
      <c r="AG274" s="749">
        <f>+Sch_I_SB[[#This Row],[Prior Approved: Direct FTE]]*(Sch_I_SB[[#This Row],[Prior Approved: Number of months]]/12)</f>
        <v>0</v>
      </c>
      <c r="AH274" s="751">
        <f>+Sch_I_SB[[#This Row],[Prior Approved: Admin FTE]]*(Sch_I_SB[[#This Row],[Prior Approved: Number of months]]/12)</f>
        <v>0</v>
      </c>
      <c r="AI274" s="752">
        <f t="shared" si="4"/>
        <v>0</v>
      </c>
      <c r="AJ274" s="751">
        <f t="shared" si="4"/>
        <v>0</v>
      </c>
    </row>
    <row r="275" spans="1:36">
      <c r="A275" s="723">
        <v>272</v>
      </c>
      <c r="B275" s="723">
        <f>+'Budget Summ Amt'!$L$6</f>
        <v>0</v>
      </c>
      <c r="C275" s="779">
        <f>+'Budget Summ Amt'!$D$6</f>
        <v>0</v>
      </c>
      <c r="D275" s="741"/>
      <c r="E275" s="725"/>
      <c r="F275" s="725"/>
      <c r="G275" s="726"/>
      <c r="H275" s="727"/>
      <c r="I275" s="728"/>
      <c r="J275" s="813"/>
      <c r="K275" s="742"/>
      <c r="L275" s="743"/>
      <c r="M275" s="743"/>
      <c r="N275" s="743"/>
      <c r="O275" s="744">
        <f>IFERROR((Sch_I_SB[[#This Row],[Proposed: Direct FTE]]+Sch_I_SB[[#This Row],[Proposed: Admin FTE]])*Sch_I_SB[[#This Row],[Proposed: Annual FTE salary $]]*(Sch_I_SB[[#This Row],[Proposed: Number of months]]/12),0)</f>
        <v>0</v>
      </c>
      <c r="P275" s="745"/>
      <c r="Q275" s="746">
        <f>Sch_I_SB[[#This Row],[Proposed: Benefits Rate %]]*Sch_I_SB[[#This Row],[Proposed: Total salary expense $]]</f>
        <v>0</v>
      </c>
      <c r="R275" s="747">
        <f>Sch_I_SB[[#This Row],[Proposed: Total salary expense $]]+Sch_I_SB[[#This Row],[Proposed: Benefits $]]</f>
        <v>0</v>
      </c>
      <c r="S275" s="742"/>
      <c r="T275" s="743"/>
      <c r="U275" s="743"/>
      <c r="V275" s="743"/>
      <c r="W275" s="744">
        <f>IFERROR((Sch_I_SB[[#This Row],[Prior Approved: Direct FTE]]+Sch_I_SB[[#This Row],[Prior Approved: Admin FTE]])*Sch_I_SB[[#This Row],[Prior Approved: Annual FTE salary $]]*(Sch_I_SB[[#This Row],[Prior Approved: Number of months]]/12),0)</f>
        <v>0</v>
      </c>
      <c r="X275" s="745"/>
      <c r="Y275" s="753">
        <f>Sch_I_SB[[#This Row],[Prior Approved: Total salary expense $]]*Sch_I_SB[[#This Row],[Prior Approved: Benefits Rate %]]</f>
        <v>0</v>
      </c>
      <c r="Z275" s="747">
        <f>+Sch_I_SB[[#This Row],[Prior Approved: Total salary expense $]]+Sch_I_SB[[#This Row],[Prior Approved: Benefits $]]</f>
        <v>0</v>
      </c>
      <c r="AA275" s="748">
        <f>IFERROR(Sch_I_SB[[#This Row],[Proposed: Direct FTE]]-Sch_I_SB[[#This Row],[Prior Approved: Direct FTE]],0)</f>
        <v>0</v>
      </c>
      <c r="AB275" s="744">
        <f>IFERROR(Sch_I_SB[[#This Row],[Proposed: Admin FTE]]-Sch_I_SB[[#This Row],[Prior Approved: Admin FTE]],0)</f>
        <v>0</v>
      </c>
      <c r="AC275" s="747">
        <f>IFERROR(Sch_I_SB[[#This Row],[Proposed: Total S&amp;B $]]-Sch_I_SB[[#This Row],[Prior Approved: Total S&amp;B $]],0)</f>
        <v>0</v>
      </c>
      <c r="AE275" s="749">
        <f>+Sch_I_SB[[#This Row],[Proposed: Direct FTE]]*(Sch_I_SB[[#This Row],[Proposed: Number of months]]/12)</f>
        <v>0</v>
      </c>
      <c r="AF275" s="750">
        <f>+Sch_I_SB[[#This Row],[Proposed: Admin FTE]]*(Sch_I_SB[[#This Row],[Proposed: Number of months]]/12)</f>
        <v>0</v>
      </c>
      <c r="AG275" s="749">
        <f>+Sch_I_SB[[#This Row],[Prior Approved: Direct FTE]]*(Sch_I_SB[[#This Row],[Prior Approved: Number of months]]/12)</f>
        <v>0</v>
      </c>
      <c r="AH275" s="751">
        <f>+Sch_I_SB[[#This Row],[Prior Approved: Admin FTE]]*(Sch_I_SB[[#This Row],[Prior Approved: Number of months]]/12)</f>
        <v>0</v>
      </c>
      <c r="AI275" s="752">
        <f t="shared" si="4"/>
        <v>0</v>
      </c>
      <c r="AJ275" s="751">
        <f t="shared" si="4"/>
        <v>0</v>
      </c>
    </row>
    <row r="276" spans="1:36">
      <c r="A276" s="723">
        <v>273</v>
      </c>
      <c r="B276" s="723">
        <f>+'Budget Summ Amt'!$L$6</f>
        <v>0</v>
      </c>
      <c r="C276" s="779">
        <f>+'Budget Summ Amt'!$D$6</f>
        <v>0</v>
      </c>
      <c r="D276" s="741"/>
      <c r="E276" s="725"/>
      <c r="F276" s="725"/>
      <c r="G276" s="726"/>
      <c r="H276" s="727"/>
      <c r="I276" s="728"/>
      <c r="J276" s="813"/>
      <c r="K276" s="742"/>
      <c r="L276" s="743"/>
      <c r="M276" s="743"/>
      <c r="N276" s="743"/>
      <c r="O276" s="744">
        <f>IFERROR((Sch_I_SB[[#This Row],[Proposed: Direct FTE]]+Sch_I_SB[[#This Row],[Proposed: Admin FTE]])*Sch_I_SB[[#This Row],[Proposed: Annual FTE salary $]]*(Sch_I_SB[[#This Row],[Proposed: Number of months]]/12),0)</f>
        <v>0</v>
      </c>
      <c r="P276" s="745"/>
      <c r="Q276" s="746">
        <f>Sch_I_SB[[#This Row],[Proposed: Benefits Rate %]]*Sch_I_SB[[#This Row],[Proposed: Total salary expense $]]</f>
        <v>0</v>
      </c>
      <c r="R276" s="747">
        <f>Sch_I_SB[[#This Row],[Proposed: Total salary expense $]]+Sch_I_SB[[#This Row],[Proposed: Benefits $]]</f>
        <v>0</v>
      </c>
      <c r="S276" s="742"/>
      <c r="T276" s="743"/>
      <c r="U276" s="743"/>
      <c r="V276" s="743"/>
      <c r="W276" s="744">
        <f>IFERROR((Sch_I_SB[[#This Row],[Prior Approved: Direct FTE]]+Sch_I_SB[[#This Row],[Prior Approved: Admin FTE]])*Sch_I_SB[[#This Row],[Prior Approved: Annual FTE salary $]]*(Sch_I_SB[[#This Row],[Prior Approved: Number of months]]/12),0)</f>
        <v>0</v>
      </c>
      <c r="X276" s="745"/>
      <c r="Y276" s="753">
        <f>Sch_I_SB[[#This Row],[Prior Approved: Total salary expense $]]*Sch_I_SB[[#This Row],[Prior Approved: Benefits Rate %]]</f>
        <v>0</v>
      </c>
      <c r="Z276" s="747">
        <f>+Sch_I_SB[[#This Row],[Prior Approved: Total salary expense $]]+Sch_I_SB[[#This Row],[Prior Approved: Benefits $]]</f>
        <v>0</v>
      </c>
      <c r="AA276" s="748">
        <f>IFERROR(Sch_I_SB[[#This Row],[Proposed: Direct FTE]]-Sch_I_SB[[#This Row],[Prior Approved: Direct FTE]],0)</f>
        <v>0</v>
      </c>
      <c r="AB276" s="744">
        <f>IFERROR(Sch_I_SB[[#This Row],[Proposed: Admin FTE]]-Sch_I_SB[[#This Row],[Prior Approved: Admin FTE]],0)</f>
        <v>0</v>
      </c>
      <c r="AC276" s="747">
        <f>IFERROR(Sch_I_SB[[#This Row],[Proposed: Total S&amp;B $]]-Sch_I_SB[[#This Row],[Prior Approved: Total S&amp;B $]],0)</f>
        <v>0</v>
      </c>
      <c r="AE276" s="749">
        <f>+Sch_I_SB[[#This Row],[Proposed: Direct FTE]]*(Sch_I_SB[[#This Row],[Proposed: Number of months]]/12)</f>
        <v>0</v>
      </c>
      <c r="AF276" s="750">
        <f>+Sch_I_SB[[#This Row],[Proposed: Admin FTE]]*(Sch_I_SB[[#This Row],[Proposed: Number of months]]/12)</f>
        <v>0</v>
      </c>
      <c r="AG276" s="749">
        <f>+Sch_I_SB[[#This Row],[Prior Approved: Direct FTE]]*(Sch_I_SB[[#This Row],[Prior Approved: Number of months]]/12)</f>
        <v>0</v>
      </c>
      <c r="AH276" s="751">
        <f>+Sch_I_SB[[#This Row],[Prior Approved: Admin FTE]]*(Sch_I_SB[[#This Row],[Prior Approved: Number of months]]/12)</f>
        <v>0</v>
      </c>
      <c r="AI276" s="752">
        <f t="shared" si="4"/>
        <v>0</v>
      </c>
      <c r="AJ276" s="751">
        <f t="shared" si="4"/>
        <v>0</v>
      </c>
    </row>
    <row r="277" spans="1:36">
      <c r="A277" s="723">
        <v>274</v>
      </c>
      <c r="B277" s="723">
        <f>+'Budget Summ Amt'!$L$6</f>
        <v>0</v>
      </c>
      <c r="C277" s="779">
        <f>+'Budget Summ Amt'!$D$6</f>
        <v>0</v>
      </c>
      <c r="D277" s="741"/>
      <c r="E277" s="725"/>
      <c r="F277" s="725"/>
      <c r="G277" s="726"/>
      <c r="H277" s="727"/>
      <c r="I277" s="728"/>
      <c r="J277" s="813"/>
      <c r="K277" s="742"/>
      <c r="L277" s="743"/>
      <c r="M277" s="743"/>
      <c r="N277" s="743"/>
      <c r="O277" s="744">
        <f>IFERROR((Sch_I_SB[[#This Row],[Proposed: Direct FTE]]+Sch_I_SB[[#This Row],[Proposed: Admin FTE]])*Sch_I_SB[[#This Row],[Proposed: Annual FTE salary $]]*(Sch_I_SB[[#This Row],[Proposed: Number of months]]/12),0)</f>
        <v>0</v>
      </c>
      <c r="P277" s="745"/>
      <c r="Q277" s="746">
        <f>Sch_I_SB[[#This Row],[Proposed: Benefits Rate %]]*Sch_I_SB[[#This Row],[Proposed: Total salary expense $]]</f>
        <v>0</v>
      </c>
      <c r="R277" s="747">
        <f>Sch_I_SB[[#This Row],[Proposed: Total salary expense $]]+Sch_I_SB[[#This Row],[Proposed: Benefits $]]</f>
        <v>0</v>
      </c>
      <c r="S277" s="742"/>
      <c r="T277" s="743"/>
      <c r="U277" s="743"/>
      <c r="V277" s="743"/>
      <c r="W277" s="744">
        <f>IFERROR((Sch_I_SB[[#This Row],[Prior Approved: Direct FTE]]+Sch_I_SB[[#This Row],[Prior Approved: Admin FTE]])*Sch_I_SB[[#This Row],[Prior Approved: Annual FTE salary $]]*(Sch_I_SB[[#This Row],[Prior Approved: Number of months]]/12),0)</f>
        <v>0</v>
      </c>
      <c r="X277" s="745"/>
      <c r="Y277" s="753">
        <f>Sch_I_SB[[#This Row],[Prior Approved: Total salary expense $]]*Sch_I_SB[[#This Row],[Prior Approved: Benefits Rate %]]</f>
        <v>0</v>
      </c>
      <c r="Z277" s="747">
        <f>+Sch_I_SB[[#This Row],[Prior Approved: Total salary expense $]]+Sch_I_SB[[#This Row],[Prior Approved: Benefits $]]</f>
        <v>0</v>
      </c>
      <c r="AA277" s="748">
        <f>IFERROR(Sch_I_SB[[#This Row],[Proposed: Direct FTE]]-Sch_I_SB[[#This Row],[Prior Approved: Direct FTE]],0)</f>
        <v>0</v>
      </c>
      <c r="AB277" s="744">
        <f>IFERROR(Sch_I_SB[[#This Row],[Proposed: Admin FTE]]-Sch_I_SB[[#This Row],[Prior Approved: Admin FTE]],0)</f>
        <v>0</v>
      </c>
      <c r="AC277" s="747">
        <f>IFERROR(Sch_I_SB[[#This Row],[Proposed: Total S&amp;B $]]-Sch_I_SB[[#This Row],[Prior Approved: Total S&amp;B $]],0)</f>
        <v>0</v>
      </c>
      <c r="AE277" s="749">
        <f>+Sch_I_SB[[#This Row],[Proposed: Direct FTE]]*(Sch_I_SB[[#This Row],[Proposed: Number of months]]/12)</f>
        <v>0</v>
      </c>
      <c r="AF277" s="750">
        <f>+Sch_I_SB[[#This Row],[Proposed: Admin FTE]]*(Sch_I_SB[[#This Row],[Proposed: Number of months]]/12)</f>
        <v>0</v>
      </c>
      <c r="AG277" s="749">
        <f>+Sch_I_SB[[#This Row],[Prior Approved: Direct FTE]]*(Sch_I_SB[[#This Row],[Prior Approved: Number of months]]/12)</f>
        <v>0</v>
      </c>
      <c r="AH277" s="751">
        <f>+Sch_I_SB[[#This Row],[Prior Approved: Admin FTE]]*(Sch_I_SB[[#This Row],[Prior Approved: Number of months]]/12)</f>
        <v>0</v>
      </c>
      <c r="AI277" s="752">
        <f t="shared" si="4"/>
        <v>0</v>
      </c>
      <c r="AJ277" s="751">
        <f t="shared" si="4"/>
        <v>0</v>
      </c>
    </row>
    <row r="278" spans="1:36">
      <c r="A278" s="723">
        <v>275</v>
      </c>
      <c r="B278" s="723">
        <f>+'Budget Summ Amt'!$L$6</f>
        <v>0</v>
      </c>
      <c r="C278" s="779">
        <f>+'Budget Summ Amt'!$D$6</f>
        <v>0</v>
      </c>
      <c r="D278" s="741"/>
      <c r="E278" s="725"/>
      <c r="F278" s="725"/>
      <c r="G278" s="726"/>
      <c r="H278" s="727"/>
      <c r="I278" s="728"/>
      <c r="J278" s="813"/>
      <c r="K278" s="742"/>
      <c r="L278" s="743"/>
      <c r="M278" s="743"/>
      <c r="N278" s="743"/>
      <c r="O278" s="744">
        <f>IFERROR((Sch_I_SB[[#This Row],[Proposed: Direct FTE]]+Sch_I_SB[[#This Row],[Proposed: Admin FTE]])*Sch_I_SB[[#This Row],[Proposed: Annual FTE salary $]]*(Sch_I_SB[[#This Row],[Proposed: Number of months]]/12),0)</f>
        <v>0</v>
      </c>
      <c r="P278" s="745"/>
      <c r="Q278" s="746">
        <f>Sch_I_SB[[#This Row],[Proposed: Benefits Rate %]]*Sch_I_SB[[#This Row],[Proposed: Total salary expense $]]</f>
        <v>0</v>
      </c>
      <c r="R278" s="747">
        <f>Sch_I_SB[[#This Row],[Proposed: Total salary expense $]]+Sch_I_SB[[#This Row],[Proposed: Benefits $]]</f>
        <v>0</v>
      </c>
      <c r="S278" s="742"/>
      <c r="T278" s="743"/>
      <c r="U278" s="743"/>
      <c r="V278" s="743"/>
      <c r="W278" s="744">
        <f>IFERROR((Sch_I_SB[[#This Row],[Prior Approved: Direct FTE]]+Sch_I_SB[[#This Row],[Prior Approved: Admin FTE]])*Sch_I_SB[[#This Row],[Prior Approved: Annual FTE salary $]]*(Sch_I_SB[[#This Row],[Prior Approved: Number of months]]/12),0)</f>
        <v>0</v>
      </c>
      <c r="X278" s="745"/>
      <c r="Y278" s="753">
        <f>Sch_I_SB[[#This Row],[Prior Approved: Total salary expense $]]*Sch_I_SB[[#This Row],[Prior Approved: Benefits Rate %]]</f>
        <v>0</v>
      </c>
      <c r="Z278" s="747">
        <f>+Sch_I_SB[[#This Row],[Prior Approved: Total salary expense $]]+Sch_I_SB[[#This Row],[Prior Approved: Benefits $]]</f>
        <v>0</v>
      </c>
      <c r="AA278" s="748">
        <f>IFERROR(Sch_I_SB[[#This Row],[Proposed: Direct FTE]]-Sch_I_SB[[#This Row],[Prior Approved: Direct FTE]],0)</f>
        <v>0</v>
      </c>
      <c r="AB278" s="744">
        <f>IFERROR(Sch_I_SB[[#This Row],[Proposed: Admin FTE]]-Sch_I_SB[[#This Row],[Prior Approved: Admin FTE]],0)</f>
        <v>0</v>
      </c>
      <c r="AC278" s="747">
        <f>IFERROR(Sch_I_SB[[#This Row],[Proposed: Total S&amp;B $]]-Sch_I_SB[[#This Row],[Prior Approved: Total S&amp;B $]],0)</f>
        <v>0</v>
      </c>
      <c r="AE278" s="749">
        <f>+Sch_I_SB[[#This Row],[Proposed: Direct FTE]]*(Sch_I_SB[[#This Row],[Proposed: Number of months]]/12)</f>
        <v>0</v>
      </c>
      <c r="AF278" s="750">
        <f>+Sch_I_SB[[#This Row],[Proposed: Admin FTE]]*(Sch_I_SB[[#This Row],[Proposed: Number of months]]/12)</f>
        <v>0</v>
      </c>
      <c r="AG278" s="749">
        <f>+Sch_I_SB[[#This Row],[Prior Approved: Direct FTE]]*(Sch_I_SB[[#This Row],[Prior Approved: Number of months]]/12)</f>
        <v>0</v>
      </c>
      <c r="AH278" s="751">
        <f>+Sch_I_SB[[#This Row],[Prior Approved: Admin FTE]]*(Sch_I_SB[[#This Row],[Prior Approved: Number of months]]/12)</f>
        <v>0</v>
      </c>
      <c r="AI278" s="752">
        <f t="shared" si="4"/>
        <v>0</v>
      </c>
      <c r="AJ278" s="751">
        <f t="shared" si="4"/>
        <v>0</v>
      </c>
    </row>
    <row r="279" spans="1:36">
      <c r="A279" s="723">
        <v>276</v>
      </c>
      <c r="B279" s="723">
        <f>+'Budget Summ Amt'!$L$6</f>
        <v>0</v>
      </c>
      <c r="C279" s="779">
        <f>+'Budget Summ Amt'!$D$6</f>
        <v>0</v>
      </c>
      <c r="D279" s="741"/>
      <c r="E279" s="725"/>
      <c r="F279" s="725"/>
      <c r="G279" s="726"/>
      <c r="H279" s="727"/>
      <c r="I279" s="728"/>
      <c r="J279" s="813"/>
      <c r="K279" s="742"/>
      <c r="L279" s="743"/>
      <c r="M279" s="743"/>
      <c r="N279" s="743"/>
      <c r="O279" s="744">
        <f>IFERROR((Sch_I_SB[[#This Row],[Proposed: Direct FTE]]+Sch_I_SB[[#This Row],[Proposed: Admin FTE]])*Sch_I_SB[[#This Row],[Proposed: Annual FTE salary $]]*(Sch_I_SB[[#This Row],[Proposed: Number of months]]/12),0)</f>
        <v>0</v>
      </c>
      <c r="P279" s="745"/>
      <c r="Q279" s="746">
        <f>Sch_I_SB[[#This Row],[Proposed: Benefits Rate %]]*Sch_I_SB[[#This Row],[Proposed: Total salary expense $]]</f>
        <v>0</v>
      </c>
      <c r="R279" s="747">
        <f>Sch_I_SB[[#This Row],[Proposed: Total salary expense $]]+Sch_I_SB[[#This Row],[Proposed: Benefits $]]</f>
        <v>0</v>
      </c>
      <c r="S279" s="742"/>
      <c r="T279" s="743"/>
      <c r="U279" s="743"/>
      <c r="V279" s="743"/>
      <c r="W279" s="744">
        <f>IFERROR((Sch_I_SB[[#This Row],[Prior Approved: Direct FTE]]+Sch_I_SB[[#This Row],[Prior Approved: Admin FTE]])*Sch_I_SB[[#This Row],[Prior Approved: Annual FTE salary $]]*(Sch_I_SB[[#This Row],[Prior Approved: Number of months]]/12),0)</f>
        <v>0</v>
      </c>
      <c r="X279" s="745"/>
      <c r="Y279" s="753">
        <f>Sch_I_SB[[#This Row],[Prior Approved: Total salary expense $]]*Sch_I_SB[[#This Row],[Prior Approved: Benefits Rate %]]</f>
        <v>0</v>
      </c>
      <c r="Z279" s="747">
        <f>+Sch_I_SB[[#This Row],[Prior Approved: Total salary expense $]]+Sch_I_SB[[#This Row],[Prior Approved: Benefits $]]</f>
        <v>0</v>
      </c>
      <c r="AA279" s="748">
        <f>IFERROR(Sch_I_SB[[#This Row],[Proposed: Direct FTE]]-Sch_I_SB[[#This Row],[Prior Approved: Direct FTE]],0)</f>
        <v>0</v>
      </c>
      <c r="AB279" s="744">
        <f>IFERROR(Sch_I_SB[[#This Row],[Proposed: Admin FTE]]-Sch_I_SB[[#This Row],[Prior Approved: Admin FTE]],0)</f>
        <v>0</v>
      </c>
      <c r="AC279" s="747">
        <f>IFERROR(Sch_I_SB[[#This Row],[Proposed: Total S&amp;B $]]-Sch_I_SB[[#This Row],[Prior Approved: Total S&amp;B $]],0)</f>
        <v>0</v>
      </c>
      <c r="AE279" s="749">
        <f>+Sch_I_SB[[#This Row],[Proposed: Direct FTE]]*(Sch_I_SB[[#This Row],[Proposed: Number of months]]/12)</f>
        <v>0</v>
      </c>
      <c r="AF279" s="750">
        <f>+Sch_I_SB[[#This Row],[Proposed: Admin FTE]]*(Sch_I_SB[[#This Row],[Proposed: Number of months]]/12)</f>
        <v>0</v>
      </c>
      <c r="AG279" s="749">
        <f>+Sch_I_SB[[#This Row],[Prior Approved: Direct FTE]]*(Sch_I_SB[[#This Row],[Prior Approved: Number of months]]/12)</f>
        <v>0</v>
      </c>
      <c r="AH279" s="751">
        <f>+Sch_I_SB[[#This Row],[Prior Approved: Admin FTE]]*(Sch_I_SB[[#This Row],[Prior Approved: Number of months]]/12)</f>
        <v>0</v>
      </c>
      <c r="AI279" s="752">
        <f t="shared" si="4"/>
        <v>0</v>
      </c>
      <c r="AJ279" s="751">
        <f t="shared" si="4"/>
        <v>0</v>
      </c>
    </row>
    <row r="280" spans="1:36">
      <c r="A280" s="723">
        <v>277</v>
      </c>
      <c r="B280" s="723">
        <f>+'Budget Summ Amt'!$L$6</f>
        <v>0</v>
      </c>
      <c r="C280" s="779">
        <f>+'Budget Summ Amt'!$D$6</f>
        <v>0</v>
      </c>
      <c r="D280" s="741"/>
      <c r="E280" s="725"/>
      <c r="F280" s="725"/>
      <c r="G280" s="726"/>
      <c r="H280" s="727"/>
      <c r="I280" s="728"/>
      <c r="J280" s="813"/>
      <c r="K280" s="742"/>
      <c r="L280" s="743"/>
      <c r="M280" s="743"/>
      <c r="N280" s="743"/>
      <c r="O280" s="744">
        <f>IFERROR((Sch_I_SB[[#This Row],[Proposed: Direct FTE]]+Sch_I_SB[[#This Row],[Proposed: Admin FTE]])*Sch_I_SB[[#This Row],[Proposed: Annual FTE salary $]]*(Sch_I_SB[[#This Row],[Proposed: Number of months]]/12),0)</f>
        <v>0</v>
      </c>
      <c r="P280" s="745"/>
      <c r="Q280" s="746">
        <f>Sch_I_SB[[#This Row],[Proposed: Benefits Rate %]]*Sch_I_SB[[#This Row],[Proposed: Total salary expense $]]</f>
        <v>0</v>
      </c>
      <c r="R280" s="747">
        <f>Sch_I_SB[[#This Row],[Proposed: Total salary expense $]]+Sch_I_SB[[#This Row],[Proposed: Benefits $]]</f>
        <v>0</v>
      </c>
      <c r="S280" s="742"/>
      <c r="T280" s="743"/>
      <c r="U280" s="743"/>
      <c r="V280" s="743"/>
      <c r="W280" s="744">
        <f>IFERROR((Sch_I_SB[[#This Row],[Prior Approved: Direct FTE]]+Sch_I_SB[[#This Row],[Prior Approved: Admin FTE]])*Sch_I_SB[[#This Row],[Prior Approved: Annual FTE salary $]]*(Sch_I_SB[[#This Row],[Prior Approved: Number of months]]/12),0)</f>
        <v>0</v>
      </c>
      <c r="X280" s="745"/>
      <c r="Y280" s="753">
        <f>Sch_I_SB[[#This Row],[Prior Approved: Total salary expense $]]*Sch_I_SB[[#This Row],[Prior Approved: Benefits Rate %]]</f>
        <v>0</v>
      </c>
      <c r="Z280" s="747">
        <f>+Sch_I_SB[[#This Row],[Prior Approved: Total salary expense $]]+Sch_I_SB[[#This Row],[Prior Approved: Benefits $]]</f>
        <v>0</v>
      </c>
      <c r="AA280" s="748">
        <f>IFERROR(Sch_I_SB[[#This Row],[Proposed: Direct FTE]]-Sch_I_SB[[#This Row],[Prior Approved: Direct FTE]],0)</f>
        <v>0</v>
      </c>
      <c r="AB280" s="744">
        <f>IFERROR(Sch_I_SB[[#This Row],[Proposed: Admin FTE]]-Sch_I_SB[[#This Row],[Prior Approved: Admin FTE]],0)</f>
        <v>0</v>
      </c>
      <c r="AC280" s="747">
        <f>IFERROR(Sch_I_SB[[#This Row],[Proposed: Total S&amp;B $]]-Sch_I_SB[[#This Row],[Prior Approved: Total S&amp;B $]],0)</f>
        <v>0</v>
      </c>
      <c r="AE280" s="749">
        <f>+Sch_I_SB[[#This Row],[Proposed: Direct FTE]]*(Sch_I_SB[[#This Row],[Proposed: Number of months]]/12)</f>
        <v>0</v>
      </c>
      <c r="AF280" s="750">
        <f>+Sch_I_SB[[#This Row],[Proposed: Admin FTE]]*(Sch_I_SB[[#This Row],[Proposed: Number of months]]/12)</f>
        <v>0</v>
      </c>
      <c r="AG280" s="749">
        <f>+Sch_I_SB[[#This Row],[Prior Approved: Direct FTE]]*(Sch_I_SB[[#This Row],[Prior Approved: Number of months]]/12)</f>
        <v>0</v>
      </c>
      <c r="AH280" s="751">
        <f>+Sch_I_SB[[#This Row],[Prior Approved: Admin FTE]]*(Sch_I_SB[[#This Row],[Prior Approved: Number of months]]/12)</f>
        <v>0</v>
      </c>
      <c r="AI280" s="752">
        <f t="shared" si="4"/>
        <v>0</v>
      </c>
      <c r="AJ280" s="751">
        <f t="shared" si="4"/>
        <v>0</v>
      </c>
    </row>
    <row r="281" spans="1:36">
      <c r="A281" s="723">
        <v>278</v>
      </c>
      <c r="B281" s="723">
        <f>+'Budget Summ Amt'!$L$6</f>
        <v>0</v>
      </c>
      <c r="C281" s="779">
        <f>+'Budget Summ Amt'!$D$6</f>
        <v>0</v>
      </c>
      <c r="D281" s="741"/>
      <c r="E281" s="725"/>
      <c r="F281" s="725"/>
      <c r="G281" s="726"/>
      <c r="H281" s="727"/>
      <c r="I281" s="728"/>
      <c r="J281" s="813"/>
      <c r="K281" s="742"/>
      <c r="L281" s="743"/>
      <c r="M281" s="743"/>
      <c r="N281" s="743"/>
      <c r="O281" s="744">
        <f>IFERROR((Sch_I_SB[[#This Row],[Proposed: Direct FTE]]+Sch_I_SB[[#This Row],[Proposed: Admin FTE]])*Sch_I_SB[[#This Row],[Proposed: Annual FTE salary $]]*(Sch_I_SB[[#This Row],[Proposed: Number of months]]/12),0)</f>
        <v>0</v>
      </c>
      <c r="P281" s="745"/>
      <c r="Q281" s="746">
        <f>Sch_I_SB[[#This Row],[Proposed: Benefits Rate %]]*Sch_I_SB[[#This Row],[Proposed: Total salary expense $]]</f>
        <v>0</v>
      </c>
      <c r="R281" s="747">
        <f>Sch_I_SB[[#This Row],[Proposed: Total salary expense $]]+Sch_I_SB[[#This Row],[Proposed: Benefits $]]</f>
        <v>0</v>
      </c>
      <c r="S281" s="742"/>
      <c r="T281" s="743"/>
      <c r="U281" s="743"/>
      <c r="V281" s="743"/>
      <c r="W281" s="744">
        <f>IFERROR((Sch_I_SB[[#This Row],[Prior Approved: Direct FTE]]+Sch_I_SB[[#This Row],[Prior Approved: Admin FTE]])*Sch_I_SB[[#This Row],[Prior Approved: Annual FTE salary $]]*(Sch_I_SB[[#This Row],[Prior Approved: Number of months]]/12),0)</f>
        <v>0</v>
      </c>
      <c r="X281" s="745"/>
      <c r="Y281" s="753">
        <f>Sch_I_SB[[#This Row],[Prior Approved: Total salary expense $]]*Sch_I_SB[[#This Row],[Prior Approved: Benefits Rate %]]</f>
        <v>0</v>
      </c>
      <c r="Z281" s="747">
        <f>+Sch_I_SB[[#This Row],[Prior Approved: Total salary expense $]]+Sch_I_SB[[#This Row],[Prior Approved: Benefits $]]</f>
        <v>0</v>
      </c>
      <c r="AA281" s="748">
        <f>IFERROR(Sch_I_SB[[#This Row],[Proposed: Direct FTE]]-Sch_I_SB[[#This Row],[Prior Approved: Direct FTE]],0)</f>
        <v>0</v>
      </c>
      <c r="AB281" s="744">
        <f>IFERROR(Sch_I_SB[[#This Row],[Proposed: Admin FTE]]-Sch_I_SB[[#This Row],[Prior Approved: Admin FTE]],0)</f>
        <v>0</v>
      </c>
      <c r="AC281" s="747">
        <f>IFERROR(Sch_I_SB[[#This Row],[Proposed: Total S&amp;B $]]-Sch_I_SB[[#This Row],[Prior Approved: Total S&amp;B $]],0)</f>
        <v>0</v>
      </c>
      <c r="AE281" s="749">
        <f>+Sch_I_SB[[#This Row],[Proposed: Direct FTE]]*(Sch_I_SB[[#This Row],[Proposed: Number of months]]/12)</f>
        <v>0</v>
      </c>
      <c r="AF281" s="750">
        <f>+Sch_I_SB[[#This Row],[Proposed: Admin FTE]]*(Sch_I_SB[[#This Row],[Proposed: Number of months]]/12)</f>
        <v>0</v>
      </c>
      <c r="AG281" s="749">
        <f>+Sch_I_SB[[#This Row],[Prior Approved: Direct FTE]]*(Sch_I_SB[[#This Row],[Prior Approved: Number of months]]/12)</f>
        <v>0</v>
      </c>
      <c r="AH281" s="751">
        <f>+Sch_I_SB[[#This Row],[Prior Approved: Admin FTE]]*(Sch_I_SB[[#This Row],[Prior Approved: Number of months]]/12)</f>
        <v>0</v>
      </c>
      <c r="AI281" s="752">
        <f t="shared" si="4"/>
        <v>0</v>
      </c>
      <c r="AJ281" s="751">
        <f t="shared" si="4"/>
        <v>0</v>
      </c>
    </row>
    <row r="282" spans="1:36">
      <c r="A282" s="723">
        <v>279</v>
      </c>
      <c r="B282" s="723">
        <f>+'Budget Summ Amt'!$L$6</f>
        <v>0</v>
      </c>
      <c r="C282" s="779">
        <f>+'Budget Summ Amt'!$D$6</f>
        <v>0</v>
      </c>
      <c r="D282" s="741"/>
      <c r="E282" s="725"/>
      <c r="F282" s="725"/>
      <c r="G282" s="726"/>
      <c r="H282" s="727"/>
      <c r="I282" s="728"/>
      <c r="J282" s="813"/>
      <c r="K282" s="742"/>
      <c r="L282" s="743"/>
      <c r="M282" s="743"/>
      <c r="N282" s="743"/>
      <c r="O282" s="744">
        <f>IFERROR((Sch_I_SB[[#This Row],[Proposed: Direct FTE]]+Sch_I_SB[[#This Row],[Proposed: Admin FTE]])*Sch_I_SB[[#This Row],[Proposed: Annual FTE salary $]]*(Sch_I_SB[[#This Row],[Proposed: Number of months]]/12),0)</f>
        <v>0</v>
      </c>
      <c r="P282" s="745"/>
      <c r="Q282" s="746">
        <f>Sch_I_SB[[#This Row],[Proposed: Benefits Rate %]]*Sch_I_SB[[#This Row],[Proposed: Total salary expense $]]</f>
        <v>0</v>
      </c>
      <c r="R282" s="747">
        <f>Sch_I_SB[[#This Row],[Proposed: Total salary expense $]]+Sch_I_SB[[#This Row],[Proposed: Benefits $]]</f>
        <v>0</v>
      </c>
      <c r="S282" s="742"/>
      <c r="T282" s="743"/>
      <c r="U282" s="743"/>
      <c r="V282" s="743"/>
      <c r="W282" s="744">
        <f>IFERROR((Sch_I_SB[[#This Row],[Prior Approved: Direct FTE]]+Sch_I_SB[[#This Row],[Prior Approved: Admin FTE]])*Sch_I_SB[[#This Row],[Prior Approved: Annual FTE salary $]]*(Sch_I_SB[[#This Row],[Prior Approved: Number of months]]/12),0)</f>
        <v>0</v>
      </c>
      <c r="X282" s="745"/>
      <c r="Y282" s="753">
        <f>Sch_I_SB[[#This Row],[Prior Approved: Total salary expense $]]*Sch_I_SB[[#This Row],[Prior Approved: Benefits Rate %]]</f>
        <v>0</v>
      </c>
      <c r="Z282" s="747">
        <f>+Sch_I_SB[[#This Row],[Prior Approved: Total salary expense $]]+Sch_I_SB[[#This Row],[Prior Approved: Benefits $]]</f>
        <v>0</v>
      </c>
      <c r="AA282" s="748">
        <f>IFERROR(Sch_I_SB[[#This Row],[Proposed: Direct FTE]]-Sch_I_SB[[#This Row],[Prior Approved: Direct FTE]],0)</f>
        <v>0</v>
      </c>
      <c r="AB282" s="744">
        <f>IFERROR(Sch_I_SB[[#This Row],[Proposed: Admin FTE]]-Sch_I_SB[[#This Row],[Prior Approved: Admin FTE]],0)</f>
        <v>0</v>
      </c>
      <c r="AC282" s="747">
        <f>IFERROR(Sch_I_SB[[#This Row],[Proposed: Total S&amp;B $]]-Sch_I_SB[[#This Row],[Prior Approved: Total S&amp;B $]],0)</f>
        <v>0</v>
      </c>
      <c r="AE282" s="749">
        <f>+Sch_I_SB[[#This Row],[Proposed: Direct FTE]]*(Sch_I_SB[[#This Row],[Proposed: Number of months]]/12)</f>
        <v>0</v>
      </c>
      <c r="AF282" s="750">
        <f>+Sch_I_SB[[#This Row],[Proposed: Admin FTE]]*(Sch_I_SB[[#This Row],[Proposed: Number of months]]/12)</f>
        <v>0</v>
      </c>
      <c r="AG282" s="749">
        <f>+Sch_I_SB[[#This Row],[Prior Approved: Direct FTE]]*(Sch_I_SB[[#This Row],[Prior Approved: Number of months]]/12)</f>
        <v>0</v>
      </c>
      <c r="AH282" s="751">
        <f>+Sch_I_SB[[#This Row],[Prior Approved: Admin FTE]]*(Sch_I_SB[[#This Row],[Prior Approved: Number of months]]/12)</f>
        <v>0</v>
      </c>
      <c r="AI282" s="752">
        <f t="shared" si="4"/>
        <v>0</v>
      </c>
      <c r="AJ282" s="751">
        <f t="shared" si="4"/>
        <v>0</v>
      </c>
    </row>
    <row r="283" spans="1:36">
      <c r="A283" s="723">
        <v>280</v>
      </c>
      <c r="B283" s="723">
        <f>+'Budget Summ Amt'!$L$6</f>
        <v>0</v>
      </c>
      <c r="C283" s="779">
        <f>+'Budget Summ Amt'!$D$6</f>
        <v>0</v>
      </c>
      <c r="D283" s="741"/>
      <c r="E283" s="725"/>
      <c r="F283" s="725"/>
      <c r="G283" s="726"/>
      <c r="H283" s="727"/>
      <c r="I283" s="728"/>
      <c r="J283" s="813"/>
      <c r="K283" s="742"/>
      <c r="L283" s="743"/>
      <c r="M283" s="743"/>
      <c r="N283" s="743"/>
      <c r="O283" s="744">
        <f>IFERROR((Sch_I_SB[[#This Row],[Proposed: Direct FTE]]+Sch_I_SB[[#This Row],[Proposed: Admin FTE]])*Sch_I_SB[[#This Row],[Proposed: Annual FTE salary $]]*(Sch_I_SB[[#This Row],[Proposed: Number of months]]/12),0)</f>
        <v>0</v>
      </c>
      <c r="P283" s="745"/>
      <c r="Q283" s="746">
        <f>Sch_I_SB[[#This Row],[Proposed: Benefits Rate %]]*Sch_I_SB[[#This Row],[Proposed: Total salary expense $]]</f>
        <v>0</v>
      </c>
      <c r="R283" s="747">
        <f>Sch_I_SB[[#This Row],[Proposed: Total salary expense $]]+Sch_I_SB[[#This Row],[Proposed: Benefits $]]</f>
        <v>0</v>
      </c>
      <c r="S283" s="742"/>
      <c r="T283" s="743"/>
      <c r="U283" s="743"/>
      <c r="V283" s="743"/>
      <c r="W283" s="744">
        <f>IFERROR((Sch_I_SB[[#This Row],[Prior Approved: Direct FTE]]+Sch_I_SB[[#This Row],[Prior Approved: Admin FTE]])*Sch_I_SB[[#This Row],[Prior Approved: Annual FTE salary $]]*(Sch_I_SB[[#This Row],[Prior Approved: Number of months]]/12),0)</f>
        <v>0</v>
      </c>
      <c r="X283" s="745"/>
      <c r="Y283" s="753">
        <f>Sch_I_SB[[#This Row],[Prior Approved: Total salary expense $]]*Sch_I_SB[[#This Row],[Prior Approved: Benefits Rate %]]</f>
        <v>0</v>
      </c>
      <c r="Z283" s="747">
        <f>+Sch_I_SB[[#This Row],[Prior Approved: Total salary expense $]]+Sch_I_SB[[#This Row],[Prior Approved: Benefits $]]</f>
        <v>0</v>
      </c>
      <c r="AA283" s="748">
        <f>IFERROR(Sch_I_SB[[#This Row],[Proposed: Direct FTE]]-Sch_I_SB[[#This Row],[Prior Approved: Direct FTE]],0)</f>
        <v>0</v>
      </c>
      <c r="AB283" s="744">
        <f>IFERROR(Sch_I_SB[[#This Row],[Proposed: Admin FTE]]-Sch_I_SB[[#This Row],[Prior Approved: Admin FTE]],0)</f>
        <v>0</v>
      </c>
      <c r="AC283" s="747">
        <f>IFERROR(Sch_I_SB[[#This Row],[Proposed: Total S&amp;B $]]-Sch_I_SB[[#This Row],[Prior Approved: Total S&amp;B $]],0)</f>
        <v>0</v>
      </c>
      <c r="AE283" s="749">
        <f>+Sch_I_SB[[#This Row],[Proposed: Direct FTE]]*(Sch_I_SB[[#This Row],[Proposed: Number of months]]/12)</f>
        <v>0</v>
      </c>
      <c r="AF283" s="750">
        <f>+Sch_I_SB[[#This Row],[Proposed: Admin FTE]]*(Sch_I_SB[[#This Row],[Proposed: Number of months]]/12)</f>
        <v>0</v>
      </c>
      <c r="AG283" s="749">
        <f>+Sch_I_SB[[#This Row],[Prior Approved: Direct FTE]]*(Sch_I_SB[[#This Row],[Prior Approved: Number of months]]/12)</f>
        <v>0</v>
      </c>
      <c r="AH283" s="751">
        <f>+Sch_I_SB[[#This Row],[Prior Approved: Admin FTE]]*(Sch_I_SB[[#This Row],[Prior Approved: Number of months]]/12)</f>
        <v>0</v>
      </c>
      <c r="AI283" s="752">
        <f t="shared" si="4"/>
        <v>0</v>
      </c>
      <c r="AJ283" s="751">
        <f t="shared" si="4"/>
        <v>0</v>
      </c>
    </row>
    <row r="284" spans="1:36">
      <c r="A284" s="723">
        <v>281</v>
      </c>
      <c r="B284" s="723">
        <f>+'Budget Summ Amt'!$L$6</f>
        <v>0</v>
      </c>
      <c r="C284" s="779">
        <f>+'Budget Summ Amt'!$D$6</f>
        <v>0</v>
      </c>
      <c r="D284" s="741"/>
      <c r="E284" s="725"/>
      <c r="F284" s="725"/>
      <c r="G284" s="726"/>
      <c r="H284" s="727"/>
      <c r="I284" s="728"/>
      <c r="J284" s="813"/>
      <c r="K284" s="742"/>
      <c r="L284" s="743"/>
      <c r="M284" s="743"/>
      <c r="N284" s="743"/>
      <c r="O284" s="744">
        <f>IFERROR((Sch_I_SB[[#This Row],[Proposed: Direct FTE]]+Sch_I_SB[[#This Row],[Proposed: Admin FTE]])*Sch_I_SB[[#This Row],[Proposed: Annual FTE salary $]]*(Sch_I_SB[[#This Row],[Proposed: Number of months]]/12),0)</f>
        <v>0</v>
      </c>
      <c r="P284" s="745"/>
      <c r="Q284" s="746">
        <f>Sch_I_SB[[#This Row],[Proposed: Benefits Rate %]]*Sch_I_SB[[#This Row],[Proposed: Total salary expense $]]</f>
        <v>0</v>
      </c>
      <c r="R284" s="747">
        <f>Sch_I_SB[[#This Row],[Proposed: Total salary expense $]]+Sch_I_SB[[#This Row],[Proposed: Benefits $]]</f>
        <v>0</v>
      </c>
      <c r="S284" s="742"/>
      <c r="T284" s="743"/>
      <c r="U284" s="743"/>
      <c r="V284" s="743"/>
      <c r="W284" s="744">
        <f>IFERROR((Sch_I_SB[[#This Row],[Prior Approved: Direct FTE]]+Sch_I_SB[[#This Row],[Prior Approved: Admin FTE]])*Sch_I_SB[[#This Row],[Prior Approved: Annual FTE salary $]]*(Sch_I_SB[[#This Row],[Prior Approved: Number of months]]/12),0)</f>
        <v>0</v>
      </c>
      <c r="X284" s="745"/>
      <c r="Y284" s="753">
        <f>Sch_I_SB[[#This Row],[Prior Approved: Total salary expense $]]*Sch_I_SB[[#This Row],[Prior Approved: Benefits Rate %]]</f>
        <v>0</v>
      </c>
      <c r="Z284" s="747">
        <f>+Sch_I_SB[[#This Row],[Prior Approved: Total salary expense $]]+Sch_I_SB[[#This Row],[Prior Approved: Benefits $]]</f>
        <v>0</v>
      </c>
      <c r="AA284" s="748">
        <f>IFERROR(Sch_I_SB[[#This Row],[Proposed: Direct FTE]]-Sch_I_SB[[#This Row],[Prior Approved: Direct FTE]],0)</f>
        <v>0</v>
      </c>
      <c r="AB284" s="744">
        <f>IFERROR(Sch_I_SB[[#This Row],[Proposed: Admin FTE]]-Sch_I_SB[[#This Row],[Prior Approved: Admin FTE]],0)</f>
        <v>0</v>
      </c>
      <c r="AC284" s="747">
        <f>IFERROR(Sch_I_SB[[#This Row],[Proposed: Total S&amp;B $]]-Sch_I_SB[[#This Row],[Prior Approved: Total S&amp;B $]],0)</f>
        <v>0</v>
      </c>
      <c r="AE284" s="749">
        <f>+Sch_I_SB[[#This Row],[Proposed: Direct FTE]]*(Sch_I_SB[[#This Row],[Proposed: Number of months]]/12)</f>
        <v>0</v>
      </c>
      <c r="AF284" s="750">
        <f>+Sch_I_SB[[#This Row],[Proposed: Admin FTE]]*(Sch_I_SB[[#This Row],[Proposed: Number of months]]/12)</f>
        <v>0</v>
      </c>
      <c r="AG284" s="749">
        <f>+Sch_I_SB[[#This Row],[Prior Approved: Direct FTE]]*(Sch_I_SB[[#This Row],[Prior Approved: Number of months]]/12)</f>
        <v>0</v>
      </c>
      <c r="AH284" s="751">
        <f>+Sch_I_SB[[#This Row],[Prior Approved: Admin FTE]]*(Sch_I_SB[[#This Row],[Prior Approved: Number of months]]/12)</f>
        <v>0</v>
      </c>
      <c r="AI284" s="752">
        <f t="shared" si="4"/>
        <v>0</v>
      </c>
      <c r="AJ284" s="751">
        <f t="shared" si="4"/>
        <v>0</v>
      </c>
    </row>
    <row r="285" spans="1:36">
      <c r="A285" s="723">
        <v>282</v>
      </c>
      <c r="B285" s="723">
        <f>+'Budget Summ Amt'!$L$6</f>
        <v>0</v>
      </c>
      <c r="C285" s="779">
        <f>+'Budget Summ Amt'!$D$6</f>
        <v>0</v>
      </c>
      <c r="D285" s="741"/>
      <c r="E285" s="725"/>
      <c r="F285" s="725"/>
      <c r="G285" s="726"/>
      <c r="H285" s="727"/>
      <c r="I285" s="728"/>
      <c r="J285" s="813"/>
      <c r="K285" s="742"/>
      <c r="L285" s="743"/>
      <c r="M285" s="743"/>
      <c r="N285" s="743"/>
      <c r="O285" s="744">
        <f>IFERROR((Sch_I_SB[[#This Row],[Proposed: Direct FTE]]+Sch_I_SB[[#This Row],[Proposed: Admin FTE]])*Sch_I_SB[[#This Row],[Proposed: Annual FTE salary $]]*(Sch_I_SB[[#This Row],[Proposed: Number of months]]/12),0)</f>
        <v>0</v>
      </c>
      <c r="P285" s="745"/>
      <c r="Q285" s="746">
        <f>Sch_I_SB[[#This Row],[Proposed: Benefits Rate %]]*Sch_I_SB[[#This Row],[Proposed: Total salary expense $]]</f>
        <v>0</v>
      </c>
      <c r="R285" s="747">
        <f>Sch_I_SB[[#This Row],[Proposed: Total salary expense $]]+Sch_I_SB[[#This Row],[Proposed: Benefits $]]</f>
        <v>0</v>
      </c>
      <c r="S285" s="742"/>
      <c r="T285" s="743"/>
      <c r="U285" s="743"/>
      <c r="V285" s="743"/>
      <c r="W285" s="744">
        <f>IFERROR((Sch_I_SB[[#This Row],[Prior Approved: Direct FTE]]+Sch_I_SB[[#This Row],[Prior Approved: Admin FTE]])*Sch_I_SB[[#This Row],[Prior Approved: Annual FTE salary $]]*(Sch_I_SB[[#This Row],[Prior Approved: Number of months]]/12),0)</f>
        <v>0</v>
      </c>
      <c r="X285" s="745"/>
      <c r="Y285" s="753">
        <f>Sch_I_SB[[#This Row],[Prior Approved: Total salary expense $]]*Sch_I_SB[[#This Row],[Prior Approved: Benefits Rate %]]</f>
        <v>0</v>
      </c>
      <c r="Z285" s="747">
        <f>+Sch_I_SB[[#This Row],[Prior Approved: Total salary expense $]]+Sch_I_SB[[#This Row],[Prior Approved: Benefits $]]</f>
        <v>0</v>
      </c>
      <c r="AA285" s="748">
        <f>IFERROR(Sch_I_SB[[#This Row],[Proposed: Direct FTE]]-Sch_I_SB[[#This Row],[Prior Approved: Direct FTE]],0)</f>
        <v>0</v>
      </c>
      <c r="AB285" s="744">
        <f>IFERROR(Sch_I_SB[[#This Row],[Proposed: Admin FTE]]-Sch_I_SB[[#This Row],[Prior Approved: Admin FTE]],0)</f>
        <v>0</v>
      </c>
      <c r="AC285" s="747">
        <f>IFERROR(Sch_I_SB[[#This Row],[Proposed: Total S&amp;B $]]-Sch_I_SB[[#This Row],[Prior Approved: Total S&amp;B $]],0)</f>
        <v>0</v>
      </c>
      <c r="AE285" s="749">
        <f>+Sch_I_SB[[#This Row],[Proposed: Direct FTE]]*(Sch_I_SB[[#This Row],[Proposed: Number of months]]/12)</f>
        <v>0</v>
      </c>
      <c r="AF285" s="750">
        <f>+Sch_I_SB[[#This Row],[Proposed: Admin FTE]]*(Sch_I_SB[[#This Row],[Proposed: Number of months]]/12)</f>
        <v>0</v>
      </c>
      <c r="AG285" s="749">
        <f>+Sch_I_SB[[#This Row],[Prior Approved: Direct FTE]]*(Sch_I_SB[[#This Row],[Prior Approved: Number of months]]/12)</f>
        <v>0</v>
      </c>
      <c r="AH285" s="751">
        <f>+Sch_I_SB[[#This Row],[Prior Approved: Admin FTE]]*(Sch_I_SB[[#This Row],[Prior Approved: Number of months]]/12)</f>
        <v>0</v>
      </c>
      <c r="AI285" s="752">
        <f t="shared" si="4"/>
        <v>0</v>
      </c>
      <c r="AJ285" s="751">
        <f t="shared" si="4"/>
        <v>0</v>
      </c>
    </row>
    <row r="286" spans="1:36">
      <c r="A286" s="723">
        <v>283</v>
      </c>
      <c r="B286" s="723">
        <f>+'Budget Summ Amt'!$L$6</f>
        <v>0</v>
      </c>
      <c r="C286" s="779">
        <f>+'Budget Summ Amt'!$D$6</f>
        <v>0</v>
      </c>
      <c r="D286" s="741"/>
      <c r="E286" s="725"/>
      <c r="F286" s="725"/>
      <c r="G286" s="726"/>
      <c r="H286" s="727"/>
      <c r="I286" s="728"/>
      <c r="J286" s="813"/>
      <c r="K286" s="742"/>
      <c r="L286" s="743"/>
      <c r="M286" s="743"/>
      <c r="N286" s="743"/>
      <c r="O286" s="744">
        <f>IFERROR((Sch_I_SB[[#This Row],[Proposed: Direct FTE]]+Sch_I_SB[[#This Row],[Proposed: Admin FTE]])*Sch_I_SB[[#This Row],[Proposed: Annual FTE salary $]]*(Sch_I_SB[[#This Row],[Proposed: Number of months]]/12),0)</f>
        <v>0</v>
      </c>
      <c r="P286" s="745"/>
      <c r="Q286" s="746">
        <f>Sch_I_SB[[#This Row],[Proposed: Benefits Rate %]]*Sch_I_SB[[#This Row],[Proposed: Total salary expense $]]</f>
        <v>0</v>
      </c>
      <c r="R286" s="747">
        <f>Sch_I_SB[[#This Row],[Proposed: Total salary expense $]]+Sch_I_SB[[#This Row],[Proposed: Benefits $]]</f>
        <v>0</v>
      </c>
      <c r="S286" s="742"/>
      <c r="T286" s="743"/>
      <c r="U286" s="743"/>
      <c r="V286" s="743"/>
      <c r="W286" s="744">
        <f>IFERROR((Sch_I_SB[[#This Row],[Prior Approved: Direct FTE]]+Sch_I_SB[[#This Row],[Prior Approved: Admin FTE]])*Sch_I_SB[[#This Row],[Prior Approved: Annual FTE salary $]]*(Sch_I_SB[[#This Row],[Prior Approved: Number of months]]/12),0)</f>
        <v>0</v>
      </c>
      <c r="X286" s="745"/>
      <c r="Y286" s="753">
        <f>Sch_I_SB[[#This Row],[Prior Approved: Total salary expense $]]*Sch_I_SB[[#This Row],[Prior Approved: Benefits Rate %]]</f>
        <v>0</v>
      </c>
      <c r="Z286" s="747">
        <f>+Sch_I_SB[[#This Row],[Prior Approved: Total salary expense $]]+Sch_I_SB[[#This Row],[Prior Approved: Benefits $]]</f>
        <v>0</v>
      </c>
      <c r="AA286" s="748">
        <f>IFERROR(Sch_I_SB[[#This Row],[Proposed: Direct FTE]]-Sch_I_SB[[#This Row],[Prior Approved: Direct FTE]],0)</f>
        <v>0</v>
      </c>
      <c r="AB286" s="744">
        <f>IFERROR(Sch_I_SB[[#This Row],[Proposed: Admin FTE]]-Sch_I_SB[[#This Row],[Prior Approved: Admin FTE]],0)</f>
        <v>0</v>
      </c>
      <c r="AC286" s="747">
        <f>IFERROR(Sch_I_SB[[#This Row],[Proposed: Total S&amp;B $]]-Sch_I_SB[[#This Row],[Prior Approved: Total S&amp;B $]],0)</f>
        <v>0</v>
      </c>
      <c r="AE286" s="749">
        <f>+Sch_I_SB[[#This Row],[Proposed: Direct FTE]]*(Sch_I_SB[[#This Row],[Proposed: Number of months]]/12)</f>
        <v>0</v>
      </c>
      <c r="AF286" s="750">
        <f>+Sch_I_SB[[#This Row],[Proposed: Admin FTE]]*(Sch_I_SB[[#This Row],[Proposed: Number of months]]/12)</f>
        <v>0</v>
      </c>
      <c r="AG286" s="749">
        <f>+Sch_I_SB[[#This Row],[Prior Approved: Direct FTE]]*(Sch_I_SB[[#This Row],[Prior Approved: Number of months]]/12)</f>
        <v>0</v>
      </c>
      <c r="AH286" s="751">
        <f>+Sch_I_SB[[#This Row],[Prior Approved: Admin FTE]]*(Sch_I_SB[[#This Row],[Prior Approved: Number of months]]/12)</f>
        <v>0</v>
      </c>
      <c r="AI286" s="752">
        <f t="shared" si="4"/>
        <v>0</v>
      </c>
      <c r="AJ286" s="751">
        <f t="shared" si="4"/>
        <v>0</v>
      </c>
    </row>
    <row r="287" spans="1:36">
      <c r="A287" s="723">
        <v>284</v>
      </c>
      <c r="B287" s="723">
        <f>+'Budget Summ Amt'!$L$6</f>
        <v>0</v>
      </c>
      <c r="C287" s="779">
        <f>+'Budget Summ Amt'!$D$6</f>
        <v>0</v>
      </c>
      <c r="D287" s="741"/>
      <c r="E287" s="725"/>
      <c r="F287" s="725"/>
      <c r="G287" s="726"/>
      <c r="H287" s="727"/>
      <c r="I287" s="728"/>
      <c r="J287" s="813"/>
      <c r="K287" s="742"/>
      <c r="L287" s="743"/>
      <c r="M287" s="743"/>
      <c r="N287" s="743"/>
      <c r="O287" s="744">
        <f>IFERROR((Sch_I_SB[[#This Row],[Proposed: Direct FTE]]+Sch_I_SB[[#This Row],[Proposed: Admin FTE]])*Sch_I_SB[[#This Row],[Proposed: Annual FTE salary $]]*(Sch_I_SB[[#This Row],[Proposed: Number of months]]/12),0)</f>
        <v>0</v>
      </c>
      <c r="P287" s="745"/>
      <c r="Q287" s="746">
        <f>Sch_I_SB[[#This Row],[Proposed: Benefits Rate %]]*Sch_I_SB[[#This Row],[Proposed: Total salary expense $]]</f>
        <v>0</v>
      </c>
      <c r="R287" s="747">
        <f>Sch_I_SB[[#This Row],[Proposed: Total salary expense $]]+Sch_I_SB[[#This Row],[Proposed: Benefits $]]</f>
        <v>0</v>
      </c>
      <c r="S287" s="742"/>
      <c r="T287" s="743"/>
      <c r="U287" s="743"/>
      <c r="V287" s="743"/>
      <c r="W287" s="744">
        <f>IFERROR((Sch_I_SB[[#This Row],[Prior Approved: Direct FTE]]+Sch_I_SB[[#This Row],[Prior Approved: Admin FTE]])*Sch_I_SB[[#This Row],[Prior Approved: Annual FTE salary $]]*(Sch_I_SB[[#This Row],[Prior Approved: Number of months]]/12),0)</f>
        <v>0</v>
      </c>
      <c r="X287" s="745"/>
      <c r="Y287" s="753">
        <f>Sch_I_SB[[#This Row],[Prior Approved: Total salary expense $]]*Sch_I_SB[[#This Row],[Prior Approved: Benefits Rate %]]</f>
        <v>0</v>
      </c>
      <c r="Z287" s="747">
        <f>+Sch_I_SB[[#This Row],[Prior Approved: Total salary expense $]]+Sch_I_SB[[#This Row],[Prior Approved: Benefits $]]</f>
        <v>0</v>
      </c>
      <c r="AA287" s="748">
        <f>IFERROR(Sch_I_SB[[#This Row],[Proposed: Direct FTE]]-Sch_I_SB[[#This Row],[Prior Approved: Direct FTE]],0)</f>
        <v>0</v>
      </c>
      <c r="AB287" s="744">
        <f>IFERROR(Sch_I_SB[[#This Row],[Proposed: Admin FTE]]-Sch_I_SB[[#This Row],[Prior Approved: Admin FTE]],0)</f>
        <v>0</v>
      </c>
      <c r="AC287" s="747">
        <f>IFERROR(Sch_I_SB[[#This Row],[Proposed: Total S&amp;B $]]-Sch_I_SB[[#This Row],[Prior Approved: Total S&amp;B $]],0)</f>
        <v>0</v>
      </c>
      <c r="AE287" s="749">
        <f>+Sch_I_SB[[#This Row],[Proposed: Direct FTE]]*(Sch_I_SB[[#This Row],[Proposed: Number of months]]/12)</f>
        <v>0</v>
      </c>
      <c r="AF287" s="750">
        <f>+Sch_I_SB[[#This Row],[Proposed: Admin FTE]]*(Sch_I_SB[[#This Row],[Proposed: Number of months]]/12)</f>
        <v>0</v>
      </c>
      <c r="AG287" s="749">
        <f>+Sch_I_SB[[#This Row],[Prior Approved: Direct FTE]]*(Sch_I_SB[[#This Row],[Prior Approved: Number of months]]/12)</f>
        <v>0</v>
      </c>
      <c r="AH287" s="751">
        <f>+Sch_I_SB[[#This Row],[Prior Approved: Admin FTE]]*(Sch_I_SB[[#This Row],[Prior Approved: Number of months]]/12)</f>
        <v>0</v>
      </c>
      <c r="AI287" s="752">
        <f t="shared" si="4"/>
        <v>0</v>
      </c>
      <c r="AJ287" s="751">
        <f t="shared" si="4"/>
        <v>0</v>
      </c>
    </row>
    <row r="288" spans="1:36">
      <c r="A288" s="723">
        <v>285</v>
      </c>
      <c r="B288" s="723">
        <f>+'Budget Summ Amt'!$L$6</f>
        <v>0</v>
      </c>
      <c r="C288" s="779">
        <f>+'Budget Summ Amt'!$D$6</f>
        <v>0</v>
      </c>
      <c r="D288" s="741"/>
      <c r="E288" s="725"/>
      <c r="F288" s="725"/>
      <c r="G288" s="726"/>
      <c r="H288" s="727"/>
      <c r="I288" s="728"/>
      <c r="J288" s="813"/>
      <c r="K288" s="742"/>
      <c r="L288" s="743"/>
      <c r="M288" s="743"/>
      <c r="N288" s="743"/>
      <c r="O288" s="744">
        <f>IFERROR((Sch_I_SB[[#This Row],[Proposed: Direct FTE]]+Sch_I_SB[[#This Row],[Proposed: Admin FTE]])*Sch_I_SB[[#This Row],[Proposed: Annual FTE salary $]]*(Sch_I_SB[[#This Row],[Proposed: Number of months]]/12),0)</f>
        <v>0</v>
      </c>
      <c r="P288" s="745"/>
      <c r="Q288" s="746">
        <f>Sch_I_SB[[#This Row],[Proposed: Benefits Rate %]]*Sch_I_SB[[#This Row],[Proposed: Total salary expense $]]</f>
        <v>0</v>
      </c>
      <c r="R288" s="747">
        <f>Sch_I_SB[[#This Row],[Proposed: Total salary expense $]]+Sch_I_SB[[#This Row],[Proposed: Benefits $]]</f>
        <v>0</v>
      </c>
      <c r="S288" s="742"/>
      <c r="T288" s="743"/>
      <c r="U288" s="743"/>
      <c r="V288" s="743"/>
      <c r="W288" s="744">
        <f>IFERROR((Sch_I_SB[[#This Row],[Prior Approved: Direct FTE]]+Sch_I_SB[[#This Row],[Prior Approved: Admin FTE]])*Sch_I_SB[[#This Row],[Prior Approved: Annual FTE salary $]]*(Sch_I_SB[[#This Row],[Prior Approved: Number of months]]/12),0)</f>
        <v>0</v>
      </c>
      <c r="X288" s="745"/>
      <c r="Y288" s="753">
        <f>Sch_I_SB[[#This Row],[Prior Approved: Total salary expense $]]*Sch_I_SB[[#This Row],[Prior Approved: Benefits Rate %]]</f>
        <v>0</v>
      </c>
      <c r="Z288" s="747">
        <f>+Sch_I_SB[[#This Row],[Prior Approved: Total salary expense $]]+Sch_I_SB[[#This Row],[Prior Approved: Benefits $]]</f>
        <v>0</v>
      </c>
      <c r="AA288" s="748">
        <f>IFERROR(Sch_I_SB[[#This Row],[Proposed: Direct FTE]]-Sch_I_SB[[#This Row],[Prior Approved: Direct FTE]],0)</f>
        <v>0</v>
      </c>
      <c r="AB288" s="744">
        <f>IFERROR(Sch_I_SB[[#This Row],[Proposed: Admin FTE]]-Sch_I_SB[[#This Row],[Prior Approved: Admin FTE]],0)</f>
        <v>0</v>
      </c>
      <c r="AC288" s="747">
        <f>IFERROR(Sch_I_SB[[#This Row],[Proposed: Total S&amp;B $]]-Sch_I_SB[[#This Row],[Prior Approved: Total S&amp;B $]],0)</f>
        <v>0</v>
      </c>
      <c r="AE288" s="749">
        <f>+Sch_I_SB[[#This Row],[Proposed: Direct FTE]]*(Sch_I_SB[[#This Row],[Proposed: Number of months]]/12)</f>
        <v>0</v>
      </c>
      <c r="AF288" s="750">
        <f>+Sch_I_SB[[#This Row],[Proposed: Admin FTE]]*(Sch_I_SB[[#This Row],[Proposed: Number of months]]/12)</f>
        <v>0</v>
      </c>
      <c r="AG288" s="749">
        <f>+Sch_I_SB[[#This Row],[Prior Approved: Direct FTE]]*(Sch_I_SB[[#This Row],[Prior Approved: Number of months]]/12)</f>
        <v>0</v>
      </c>
      <c r="AH288" s="751">
        <f>+Sch_I_SB[[#This Row],[Prior Approved: Admin FTE]]*(Sch_I_SB[[#This Row],[Prior Approved: Number of months]]/12)</f>
        <v>0</v>
      </c>
      <c r="AI288" s="752">
        <f t="shared" si="4"/>
        <v>0</v>
      </c>
      <c r="AJ288" s="751">
        <f t="shared" si="4"/>
        <v>0</v>
      </c>
    </row>
    <row r="289" spans="1:36">
      <c r="A289" s="723">
        <v>286</v>
      </c>
      <c r="B289" s="723">
        <f>+'Budget Summ Amt'!$L$6</f>
        <v>0</v>
      </c>
      <c r="C289" s="779">
        <f>+'Budget Summ Amt'!$D$6</f>
        <v>0</v>
      </c>
      <c r="D289" s="741"/>
      <c r="E289" s="725"/>
      <c r="F289" s="725"/>
      <c r="G289" s="726"/>
      <c r="H289" s="727"/>
      <c r="I289" s="728"/>
      <c r="J289" s="813"/>
      <c r="K289" s="742"/>
      <c r="L289" s="743"/>
      <c r="M289" s="743"/>
      <c r="N289" s="743"/>
      <c r="O289" s="744">
        <f>IFERROR((Sch_I_SB[[#This Row],[Proposed: Direct FTE]]+Sch_I_SB[[#This Row],[Proposed: Admin FTE]])*Sch_I_SB[[#This Row],[Proposed: Annual FTE salary $]]*(Sch_I_SB[[#This Row],[Proposed: Number of months]]/12),0)</f>
        <v>0</v>
      </c>
      <c r="P289" s="745"/>
      <c r="Q289" s="746">
        <f>Sch_I_SB[[#This Row],[Proposed: Benefits Rate %]]*Sch_I_SB[[#This Row],[Proposed: Total salary expense $]]</f>
        <v>0</v>
      </c>
      <c r="R289" s="747">
        <f>Sch_I_SB[[#This Row],[Proposed: Total salary expense $]]+Sch_I_SB[[#This Row],[Proposed: Benefits $]]</f>
        <v>0</v>
      </c>
      <c r="S289" s="742"/>
      <c r="T289" s="743"/>
      <c r="U289" s="743"/>
      <c r="V289" s="743"/>
      <c r="W289" s="744">
        <f>IFERROR((Sch_I_SB[[#This Row],[Prior Approved: Direct FTE]]+Sch_I_SB[[#This Row],[Prior Approved: Admin FTE]])*Sch_I_SB[[#This Row],[Prior Approved: Annual FTE salary $]]*(Sch_I_SB[[#This Row],[Prior Approved: Number of months]]/12),0)</f>
        <v>0</v>
      </c>
      <c r="X289" s="745"/>
      <c r="Y289" s="753">
        <f>Sch_I_SB[[#This Row],[Prior Approved: Total salary expense $]]*Sch_I_SB[[#This Row],[Prior Approved: Benefits Rate %]]</f>
        <v>0</v>
      </c>
      <c r="Z289" s="747">
        <f>+Sch_I_SB[[#This Row],[Prior Approved: Total salary expense $]]+Sch_I_SB[[#This Row],[Prior Approved: Benefits $]]</f>
        <v>0</v>
      </c>
      <c r="AA289" s="748">
        <f>IFERROR(Sch_I_SB[[#This Row],[Proposed: Direct FTE]]-Sch_I_SB[[#This Row],[Prior Approved: Direct FTE]],0)</f>
        <v>0</v>
      </c>
      <c r="AB289" s="744">
        <f>IFERROR(Sch_I_SB[[#This Row],[Proposed: Admin FTE]]-Sch_I_SB[[#This Row],[Prior Approved: Admin FTE]],0)</f>
        <v>0</v>
      </c>
      <c r="AC289" s="747">
        <f>IFERROR(Sch_I_SB[[#This Row],[Proposed: Total S&amp;B $]]-Sch_I_SB[[#This Row],[Prior Approved: Total S&amp;B $]],0)</f>
        <v>0</v>
      </c>
      <c r="AE289" s="749">
        <f>+Sch_I_SB[[#This Row],[Proposed: Direct FTE]]*(Sch_I_SB[[#This Row],[Proposed: Number of months]]/12)</f>
        <v>0</v>
      </c>
      <c r="AF289" s="750">
        <f>+Sch_I_SB[[#This Row],[Proposed: Admin FTE]]*(Sch_I_SB[[#This Row],[Proposed: Number of months]]/12)</f>
        <v>0</v>
      </c>
      <c r="AG289" s="749">
        <f>+Sch_I_SB[[#This Row],[Prior Approved: Direct FTE]]*(Sch_I_SB[[#This Row],[Prior Approved: Number of months]]/12)</f>
        <v>0</v>
      </c>
      <c r="AH289" s="751">
        <f>+Sch_I_SB[[#This Row],[Prior Approved: Admin FTE]]*(Sch_I_SB[[#This Row],[Prior Approved: Number of months]]/12)</f>
        <v>0</v>
      </c>
      <c r="AI289" s="752">
        <f t="shared" si="4"/>
        <v>0</v>
      </c>
      <c r="AJ289" s="751">
        <f t="shared" si="4"/>
        <v>0</v>
      </c>
    </row>
    <row r="290" spans="1:36">
      <c r="A290" s="723">
        <v>287</v>
      </c>
      <c r="B290" s="723">
        <f>+'Budget Summ Amt'!$L$6</f>
        <v>0</v>
      </c>
      <c r="C290" s="779">
        <f>+'Budget Summ Amt'!$D$6</f>
        <v>0</v>
      </c>
      <c r="D290" s="741"/>
      <c r="E290" s="725"/>
      <c r="F290" s="725"/>
      <c r="G290" s="726"/>
      <c r="H290" s="727"/>
      <c r="I290" s="728"/>
      <c r="J290" s="813"/>
      <c r="K290" s="742"/>
      <c r="L290" s="743"/>
      <c r="M290" s="743"/>
      <c r="N290" s="743"/>
      <c r="O290" s="744">
        <f>IFERROR((Sch_I_SB[[#This Row],[Proposed: Direct FTE]]+Sch_I_SB[[#This Row],[Proposed: Admin FTE]])*Sch_I_SB[[#This Row],[Proposed: Annual FTE salary $]]*(Sch_I_SB[[#This Row],[Proposed: Number of months]]/12),0)</f>
        <v>0</v>
      </c>
      <c r="P290" s="745"/>
      <c r="Q290" s="746">
        <f>Sch_I_SB[[#This Row],[Proposed: Benefits Rate %]]*Sch_I_SB[[#This Row],[Proposed: Total salary expense $]]</f>
        <v>0</v>
      </c>
      <c r="R290" s="747">
        <f>Sch_I_SB[[#This Row],[Proposed: Total salary expense $]]+Sch_I_SB[[#This Row],[Proposed: Benefits $]]</f>
        <v>0</v>
      </c>
      <c r="S290" s="742"/>
      <c r="T290" s="743"/>
      <c r="U290" s="743"/>
      <c r="V290" s="743"/>
      <c r="W290" s="744">
        <f>IFERROR((Sch_I_SB[[#This Row],[Prior Approved: Direct FTE]]+Sch_I_SB[[#This Row],[Prior Approved: Admin FTE]])*Sch_I_SB[[#This Row],[Prior Approved: Annual FTE salary $]]*(Sch_I_SB[[#This Row],[Prior Approved: Number of months]]/12),0)</f>
        <v>0</v>
      </c>
      <c r="X290" s="745"/>
      <c r="Y290" s="753">
        <f>Sch_I_SB[[#This Row],[Prior Approved: Total salary expense $]]*Sch_I_SB[[#This Row],[Prior Approved: Benefits Rate %]]</f>
        <v>0</v>
      </c>
      <c r="Z290" s="747">
        <f>+Sch_I_SB[[#This Row],[Prior Approved: Total salary expense $]]+Sch_I_SB[[#This Row],[Prior Approved: Benefits $]]</f>
        <v>0</v>
      </c>
      <c r="AA290" s="748">
        <f>IFERROR(Sch_I_SB[[#This Row],[Proposed: Direct FTE]]-Sch_I_SB[[#This Row],[Prior Approved: Direct FTE]],0)</f>
        <v>0</v>
      </c>
      <c r="AB290" s="744">
        <f>IFERROR(Sch_I_SB[[#This Row],[Proposed: Admin FTE]]-Sch_I_SB[[#This Row],[Prior Approved: Admin FTE]],0)</f>
        <v>0</v>
      </c>
      <c r="AC290" s="747">
        <f>IFERROR(Sch_I_SB[[#This Row],[Proposed: Total S&amp;B $]]-Sch_I_SB[[#This Row],[Prior Approved: Total S&amp;B $]],0)</f>
        <v>0</v>
      </c>
      <c r="AE290" s="749">
        <f>+Sch_I_SB[[#This Row],[Proposed: Direct FTE]]*(Sch_I_SB[[#This Row],[Proposed: Number of months]]/12)</f>
        <v>0</v>
      </c>
      <c r="AF290" s="750">
        <f>+Sch_I_SB[[#This Row],[Proposed: Admin FTE]]*(Sch_I_SB[[#This Row],[Proposed: Number of months]]/12)</f>
        <v>0</v>
      </c>
      <c r="AG290" s="749">
        <f>+Sch_I_SB[[#This Row],[Prior Approved: Direct FTE]]*(Sch_I_SB[[#This Row],[Prior Approved: Number of months]]/12)</f>
        <v>0</v>
      </c>
      <c r="AH290" s="751">
        <f>+Sch_I_SB[[#This Row],[Prior Approved: Admin FTE]]*(Sch_I_SB[[#This Row],[Prior Approved: Number of months]]/12)</f>
        <v>0</v>
      </c>
      <c r="AI290" s="752">
        <f t="shared" si="4"/>
        <v>0</v>
      </c>
      <c r="AJ290" s="751">
        <f t="shared" si="4"/>
        <v>0</v>
      </c>
    </row>
    <row r="291" spans="1:36">
      <c r="A291" s="723">
        <v>288</v>
      </c>
      <c r="B291" s="723">
        <f>+'Budget Summ Amt'!$L$6</f>
        <v>0</v>
      </c>
      <c r="C291" s="779">
        <f>+'Budget Summ Amt'!$D$6</f>
        <v>0</v>
      </c>
      <c r="D291" s="741"/>
      <c r="E291" s="725"/>
      <c r="F291" s="725"/>
      <c r="G291" s="726"/>
      <c r="H291" s="727"/>
      <c r="I291" s="728"/>
      <c r="J291" s="813"/>
      <c r="K291" s="742"/>
      <c r="L291" s="743"/>
      <c r="M291" s="743"/>
      <c r="N291" s="743"/>
      <c r="O291" s="744">
        <f>IFERROR((Sch_I_SB[[#This Row],[Proposed: Direct FTE]]+Sch_I_SB[[#This Row],[Proposed: Admin FTE]])*Sch_I_SB[[#This Row],[Proposed: Annual FTE salary $]]*(Sch_I_SB[[#This Row],[Proposed: Number of months]]/12),0)</f>
        <v>0</v>
      </c>
      <c r="P291" s="745"/>
      <c r="Q291" s="746">
        <f>Sch_I_SB[[#This Row],[Proposed: Benefits Rate %]]*Sch_I_SB[[#This Row],[Proposed: Total salary expense $]]</f>
        <v>0</v>
      </c>
      <c r="R291" s="747">
        <f>Sch_I_SB[[#This Row],[Proposed: Total salary expense $]]+Sch_I_SB[[#This Row],[Proposed: Benefits $]]</f>
        <v>0</v>
      </c>
      <c r="S291" s="742"/>
      <c r="T291" s="743"/>
      <c r="U291" s="743"/>
      <c r="V291" s="743"/>
      <c r="W291" s="744">
        <f>IFERROR((Sch_I_SB[[#This Row],[Prior Approved: Direct FTE]]+Sch_I_SB[[#This Row],[Prior Approved: Admin FTE]])*Sch_I_SB[[#This Row],[Prior Approved: Annual FTE salary $]]*(Sch_I_SB[[#This Row],[Prior Approved: Number of months]]/12),0)</f>
        <v>0</v>
      </c>
      <c r="X291" s="745"/>
      <c r="Y291" s="753">
        <f>Sch_I_SB[[#This Row],[Prior Approved: Total salary expense $]]*Sch_I_SB[[#This Row],[Prior Approved: Benefits Rate %]]</f>
        <v>0</v>
      </c>
      <c r="Z291" s="747">
        <f>+Sch_I_SB[[#This Row],[Prior Approved: Total salary expense $]]+Sch_I_SB[[#This Row],[Prior Approved: Benefits $]]</f>
        <v>0</v>
      </c>
      <c r="AA291" s="748">
        <f>IFERROR(Sch_I_SB[[#This Row],[Proposed: Direct FTE]]-Sch_I_SB[[#This Row],[Prior Approved: Direct FTE]],0)</f>
        <v>0</v>
      </c>
      <c r="AB291" s="744">
        <f>IFERROR(Sch_I_SB[[#This Row],[Proposed: Admin FTE]]-Sch_I_SB[[#This Row],[Prior Approved: Admin FTE]],0)</f>
        <v>0</v>
      </c>
      <c r="AC291" s="747">
        <f>IFERROR(Sch_I_SB[[#This Row],[Proposed: Total S&amp;B $]]-Sch_I_SB[[#This Row],[Prior Approved: Total S&amp;B $]],0)</f>
        <v>0</v>
      </c>
      <c r="AE291" s="749">
        <f>+Sch_I_SB[[#This Row],[Proposed: Direct FTE]]*(Sch_I_SB[[#This Row],[Proposed: Number of months]]/12)</f>
        <v>0</v>
      </c>
      <c r="AF291" s="750">
        <f>+Sch_I_SB[[#This Row],[Proposed: Admin FTE]]*(Sch_I_SB[[#This Row],[Proposed: Number of months]]/12)</f>
        <v>0</v>
      </c>
      <c r="AG291" s="749">
        <f>+Sch_I_SB[[#This Row],[Prior Approved: Direct FTE]]*(Sch_I_SB[[#This Row],[Prior Approved: Number of months]]/12)</f>
        <v>0</v>
      </c>
      <c r="AH291" s="751">
        <f>+Sch_I_SB[[#This Row],[Prior Approved: Admin FTE]]*(Sch_I_SB[[#This Row],[Prior Approved: Number of months]]/12)</f>
        <v>0</v>
      </c>
      <c r="AI291" s="752">
        <f t="shared" si="4"/>
        <v>0</v>
      </c>
      <c r="AJ291" s="751">
        <f t="shared" si="4"/>
        <v>0</v>
      </c>
    </row>
    <row r="292" spans="1:36">
      <c r="A292" s="723">
        <v>289</v>
      </c>
      <c r="B292" s="723">
        <f>+'Budget Summ Amt'!$L$6</f>
        <v>0</v>
      </c>
      <c r="C292" s="779">
        <f>+'Budget Summ Amt'!$D$6</f>
        <v>0</v>
      </c>
      <c r="D292" s="741"/>
      <c r="E292" s="725"/>
      <c r="F292" s="725"/>
      <c r="G292" s="726"/>
      <c r="H292" s="727"/>
      <c r="I292" s="728"/>
      <c r="J292" s="813"/>
      <c r="K292" s="742"/>
      <c r="L292" s="743"/>
      <c r="M292" s="743"/>
      <c r="N292" s="743"/>
      <c r="O292" s="744">
        <f>IFERROR((Sch_I_SB[[#This Row],[Proposed: Direct FTE]]+Sch_I_SB[[#This Row],[Proposed: Admin FTE]])*Sch_I_SB[[#This Row],[Proposed: Annual FTE salary $]]*(Sch_I_SB[[#This Row],[Proposed: Number of months]]/12),0)</f>
        <v>0</v>
      </c>
      <c r="P292" s="745"/>
      <c r="Q292" s="746">
        <f>Sch_I_SB[[#This Row],[Proposed: Benefits Rate %]]*Sch_I_SB[[#This Row],[Proposed: Total salary expense $]]</f>
        <v>0</v>
      </c>
      <c r="R292" s="747">
        <f>Sch_I_SB[[#This Row],[Proposed: Total salary expense $]]+Sch_I_SB[[#This Row],[Proposed: Benefits $]]</f>
        <v>0</v>
      </c>
      <c r="S292" s="742"/>
      <c r="T292" s="743"/>
      <c r="U292" s="743"/>
      <c r="V292" s="743"/>
      <c r="W292" s="744">
        <f>IFERROR((Sch_I_SB[[#This Row],[Prior Approved: Direct FTE]]+Sch_I_SB[[#This Row],[Prior Approved: Admin FTE]])*Sch_I_SB[[#This Row],[Prior Approved: Annual FTE salary $]]*(Sch_I_SB[[#This Row],[Prior Approved: Number of months]]/12),0)</f>
        <v>0</v>
      </c>
      <c r="X292" s="745"/>
      <c r="Y292" s="753">
        <f>Sch_I_SB[[#This Row],[Prior Approved: Total salary expense $]]*Sch_I_SB[[#This Row],[Prior Approved: Benefits Rate %]]</f>
        <v>0</v>
      </c>
      <c r="Z292" s="747">
        <f>+Sch_I_SB[[#This Row],[Prior Approved: Total salary expense $]]+Sch_I_SB[[#This Row],[Prior Approved: Benefits $]]</f>
        <v>0</v>
      </c>
      <c r="AA292" s="748">
        <f>IFERROR(Sch_I_SB[[#This Row],[Proposed: Direct FTE]]-Sch_I_SB[[#This Row],[Prior Approved: Direct FTE]],0)</f>
        <v>0</v>
      </c>
      <c r="AB292" s="744">
        <f>IFERROR(Sch_I_SB[[#This Row],[Proposed: Admin FTE]]-Sch_I_SB[[#This Row],[Prior Approved: Admin FTE]],0)</f>
        <v>0</v>
      </c>
      <c r="AC292" s="747">
        <f>IFERROR(Sch_I_SB[[#This Row],[Proposed: Total S&amp;B $]]-Sch_I_SB[[#This Row],[Prior Approved: Total S&amp;B $]],0)</f>
        <v>0</v>
      </c>
      <c r="AE292" s="749">
        <f>+Sch_I_SB[[#This Row],[Proposed: Direct FTE]]*(Sch_I_SB[[#This Row],[Proposed: Number of months]]/12)</f>
        <v>0</v>
      </c>
      <c r="AF292" s="750">
        <f>+Sch_I_SB[[#This Row],[Proposed: Admin FTE]]*(Sch_I_SB[[#This Row],[Proposed: Number of months]]/12)</f>
        <v>0</v>
      </c>
      <c r="AG292" s="749">
        <f>+Sch_I_SB[[#This Row],[Prior Approved: Direct FTE]]*(Sch_I_SB[[#This Row],[Prior Approved: Number of months]]/12)</f>
        <v>0</v>
      </c>
      <c r="AH292" s="751">
        <f>+Sch_I_SB[[#This Row],[Prior Approved: Admin FTE]]*(Sch_I_SB[[#This Row],[Prior Approved: Number of months]]/12)</f>
        <v>0</v>
      </c>
      <c r="AI292" s="752">
        <f t="shared" si="4"/>
        <v>0</v>
      </c>
      <c r="AJ292" s="751">
        <f t="shared" si="4"/>
        <v>0</v>
      </c>
    </row>
    <row r="293" spans="1:36">
      <c r="A293" s="723">
        <v>290</v>
      </c>
      <c r="B293" s="723">
        <f>+'Budget Summ Amt'!$L$6</f>
        <v>0</v>
      </c>
      <c r="C293" s="779">
        <f>+'Budget Summ Amt'!$D$6</f>
        <v>0</v>
      </c>
      <c r="D293" s="741"/>
      <c r="E293" s="725"/>
      <c r="F293" s="725"/>
      <c r="G293" s="726"/>
      <c r="H293" s="727"/>
      <c r="I293" s="728"/>
      <c r="J293" s="813"/>
      <c r="K293" s="742"/>
      <c r="L293" s="743"/>
      <c r="M293" s="743"/>
      <c r="N293" s="743"/>
      <c r="O293" s="744">
        <f>IFERROR((Sch_I_SB[[#This Row],[Proposed: Direct FTE]]+Sch_I_SB[[#This Row],[Proposed: Admin FTE]])*Sch_I_SB[[#This Row],[Proposed: Annual FTE salary $]]*(Sch_I_SB[[#This Row],[Proposed: Number of months]]/12),0)</f>
        <v>0</v>
      </c>
      <c r="P293" s="745"/>
      <c r="Q293" s="746">
        <f>Sch_I_SB[[#This Row],[Proposed: Benefits Rate %]]*Sch_I_SB[[#This Row],[Proposed: Total salary expense $]]</f>
        <v>0</v>
      </c>
      <c r="R293" s="747">
        <f>Sch_I_SB[[#This Row],[Proposed: Total salary expense $]]+Sch_I_SB[[#This Row],[Proposed: Benefits $]]</f>
        <v>0</v>
      </c>
      <c r="S293" s="742"/>
      <c r="T293" s="743"/>
      <c r="U293" s="743"/>
      <c r="V293" s="743"/>
      <c r="W293" s="744">
        <f>IFERROR((Sch_I_SB[[#This Row],[Prior Approved: Direct FTE]]+Sch_I_SB[[#This Row],[Prior Approved: Admin FTE]])*Sch_I_SB[[#This Row],[Prior Approved: Annual FTE salary $]]*(Sch_I_SB[[#This Row],[Prior Approved: Number of months]]/12),0)</f>
        <v>0</v>
      </c>
      <c r="X293" s="745"/>
      <c r="Y293" s="753">
        <f>Sch_I_SB[[#This Row],[Prior Approved: Total salary expense $]]*Sch_I_SB[[#This Row],[Prior Approved: Benefits Rate %]]</f>
        <v>0</v>
      </c>
      <c r="Z293" s="747">
        <f>+Sch_I_SB[[#This Row],[Prior Approved: Total salary expense $]]+Sch_I_SB[[#This Row],[Prior Approved: Benefits $]]</f>
        <v>0</v>
      </c>
      <c r="AA293" s="748">
        <f>IFERROR(Sch_I_SB[[#This Row],[Proposed: Direct FTE]]-Sch_I_SB[[#This Row],[Prior Approved: Direct FTE]],0)</f>
        <v>0</v>
      </c>
      <c r="AB293" s="744">
        <f>IFERROR(Sch_I_SB[[#This Row],[Proposed: Admin FTE]]-Sch_I_SB[[#This Row],[Prior Approved: Admin FTE]],0)</f>
        <v>0</v>
      </c>
      <c r="AC293" s="747">
        <f>IFERROR(Sch_I_SB[[#This Row],[Proposed: Total S&amp;B $]]-Sch_I_SB[[#This Row],[Prior Approved: Total S&amp;B $]],0)</f>
        <v>0</v>
      </c>
      <c r="AE293" s="749">
        <f>+Sch_I_SB[[#This Row],[Proposed: Direct FTE]]*(Sch_I_SB[[#This Row],[Proposed: Number of months]]/12)</f>
        <v>0</v>
      </c>
      <c r="AF293" s="750">
        <f>+Sch_I_SB[[#This Row],[Proposed: Admin FTE]]*(Sch_I_SB[[#This Row],[Proposed: Number of months]]/12)</f>
        <v>0</v>
      </c>
      <c r="AG293" s="749">
        <f>+Sch_I_SB[[#This Row],[Prior Approved: Direct FTE]]*(Sch_I_SB[[#This Row],[Prior Approved: Number of months]]/12)</f>
        <v>0</v>
      </c>
      <c r="AH293" s="751">
        <f>+Sch_I_SB[[#This Row],[Prior Approved: Admin FTE]]*(Sch_I_SB[[#This Row],[Prior Approved: Number of months]]/12)</f>
        <v>0</v>
      </c>
      <c r="AI293" s="752">
        <f t="shared" si="4"/>
        <v>0</v>
      </c>
      <c r="AJ293" s="751">
        <f t="shared" si="4"/>
        <v>0</v>
      </c>
    </row>
    <row r="294" spans="1:36">
      <c r="A294" s="723">
        <v>291</v>
      </c>
      <c r="B294" s="723">
        <f>+'Budget Summ Amt'!$L$6</f>
        <v>0</v>
      </c>
      <c r="C294" s="779">
        <f>+'Budget Summ Amt'!$D$6</f>
        <v>0</v>
      </c>
      <c r="D294" s="741"/>
      <c r="E294" s="725"/>
      <c r="F294" s="725"/>
      <c r="G294" s="726"/>
      <c r="H294" s="727"/>
      <c r="I294" s="728"/>
      <c r="J294" s="813"/>
      <c r="K294" s="742"/>
      <c r="L294" s="743"/>
      <c r="M294" s="743"/>
      <c r="N294" s="743"/>
      <c r="O294" s="744">
        <f>IFERROR((Sch_I_SB[[#This Row],[Proposed: Direct FTE]]+Sch_I_SB[[#This Row],[Proposed: Admin FTE]])*Sch_I_SB[[#This Row],[Proposed: Annual FTE salary $]]*(Sch_I_SB[[#This Row],[Proposed: Number of months]]/12),0)</f>
        <v>0</v>
      </c>
      <c r="P294" s="745"/>
      <c r="Q294" s="746">
        <f>Sch_I_SB[[#This Row],[Proposed: Benefits Rate %]]*Sch_I_SB[[#This Row],[Proposed: Total salary expense $]]</f>
        <v>0</v>
      </c>
      <c r="R294" s="747">
        <f>Sch_I_SB[[#This Row],[Proposed: Total salary expense $]]+Sch_I_SB[[#This Row],[Proposed: Benefits $]]</f>
        <v>0</v>
      </c>
      <c r="S294" s="742"/>
      <c r="T294" s="743"/>
      <c r="U294" s="743"/>
      <c r="V294" s="743"/>
      <c r="W294" s="744">
        <f>IFERROR((Sch_I_SB[[#This Row],[Prior Approved: Direct FTE]]+Sch_I_SB[[#This Row],[Prior Approved: Admin FTE]])*Sch_I_SB[[#This Row],[Prior Approved: Annual FTE salary $]]*(Sch_I_SB[[#This Row],[Prior Approved: Number of months]]/12),0)</f>
        <v>0</v>
      </c>
      <c r="X294" s="745"/>
      <c r="Y294" s="753">
        <f>Sch_I_SB[[#This Row],[Prior Approved: Total salary expense $]]*Sch_I_SB[[#This Row],[Prior Approved: Benefits Rate %]]</f>
        <v>0</v>
      </c>
      <c r="Z294" s="747">
        <f>+Sch_I_SB[[#This Row],[Prior Approved: Total salary expense $]]+Sch_I_SB[[#This Row],[Prior Approved: Benefits $]]</f>
        <v>0</v>
      </c>
      <c r="AA294" s="748">
        <f>IFERROR(Sch_I_SB[[#This Row],[Proposed: Direct FTE]]-Sch_I_SB[[#This Row],[Prior Approved: Direct FTE]],0)</f>
        <v>0</v>
      </c>
      <c r="AB294" s="744">
        <f>IFERROR(Sch_I_SB[[#This Row],[Proposed: Admin FTE]]-Sch_I_SB[[#This Row],[Prior Approved: Admin FTE]],0)</f>
        <v>0</v>
      </c>
      <c r="AC294" s="747">
        <f>IFERROR(Sch_I_SB[[#This Row],[Proposed: Total S&amp;B $]]-Sch_I_SB[[#This Row],[Prior Approved: Total S&amp;B $]],0)</f>
        <v>0</v>
      </c>
      <c r="AE294" s="749">
        <f>+Sch_I_SB[[#This Row],[Proposed: Direct FTE]]*(Sch_I_SB[[#This Row],[Proposed: Number of months]]/12)</f>
        <v>0</v>
      </c>
      <c r="AF294" s="750">
        <f>+Sch_I_SB[[#This Row],[Proposed: Admin FTE]]*(Sch_I_SB[[#This Row],[Proposed: Number of months]]/12)</f>
        <v>0</v>
      </c>
      <c r="AG294" s="749">
        <f>+Sch_I_SB[[#This Row],[Prior Approved: Direct FTE]]*(Sch_I_SB[[#This Row],[Prior Approved: Number of months]]/12)</f>
        <v>0</v>
      </c>
      <c r="AH294" s="751">
        <f>+Sch_I_SB[[#This Row],[Prior Approved: Admin FTE]]*(Sch_I_SB[[#This Row],[Prior Approved: Number of months]]/12)</f>
        <v>0</v>
      </c>
      <c r="AI294" s="752">
        <f t="shared" si="4"/>
        <v>0</v>
      </c>
      <c r="AJ294" s="751">
        <f t="shared" si="4"/>
        <v>0</v>
      </c>
    </row>
    <row r="295" spans="1:36">
      <c r="A295" s="723">
        <v>292</v>
      </c>
      <c r="B295" s="723">
        <f>+'Budget Summ Amt'!$L$6</f>
        <v>0</v>
      </c>
      <c r="C295" s="779">
        <f>+'Budget Summ Amt'!$D$6</f>
        <v>0</v>
      </c>
      <c r="D295" s="741"/>
      <c r="E295" s="725"/>
      <c r="F295" s="725"/>
      <c r="G295" s="726"/>
      <c r="H295" s="727"/>
      <c r="I295" s="728"/>
      <c r="J295" s="813"/>
      <c r="K295" s="742"/>
      <c r="L295" s="743"/>
      <c r="M295" s="743"/>
      <c r="N295" s="743"/>
      <c r="O295" s="744">
        <f>IFERROR((Sch_I_SB[[#This Row],[Proposed: Direct FTE]]+Sch_I_SB[[#This Row],[Proposed: Admin FTE]])*Sch_I_SB[[#This Row],[Proposed: Annual FTE salary $]]*(Sch_I_SB[[#This Row],[Proposed: Number of months]]/12),0)</f>
        <v>0</v>
      </c>
      <c r="P295" s="745"/>
      <c r="Q295" s="746">
        <f>Sch_I_SB[[#This Row],[Proposed: Benefits Rate %]]*Sch_I_SB[[#This Row],[Proposed: Total salary expense $]]</f>
        <v>0</v>
      </c>
      <c r="R295" s="747">
        <f>Sch_I_SB[[#This Row],[Proposed: Total salary expense $]]+Sch_I_SB[[#This Row],[Proposed: Benefits $]]</f>
        <v>0</v>
      </c>
      <c r="S295" s="742"/>
      <c r="T295" s="743"/>
      <c r="U295" s="743"/>
      <c r="V295" s="743"/>
      <c r="W295" s="744">
        <f>IFERROR((Sch_I_SB[[#This Row],[Prior Approved: Direct FTE]]+Sch_I_SB[[#This Row],[Prior Approved: Admin FTE]])*Sch_I_SB[[#This Row],[Prior Approved: Annual FTE salary $]]*(Sch_I_SB[[#This Row],[Prior Approved: Number of months]]/12),0)</f>
        <v>0</v>
      </c>
      <c r="X295" s="745"/>
      <c r="Y295" s="753">
        <f>Sch_I_SB[[#This Row],[Prior Approved: Total salary expense $]]*Sch_I_SB[[#This Row],[Prior Approved: Benefits Rate %]]</f>
        <v>0</v>
      </c>
      <c r="Z295" s="747">
        <f>+Sch_I_SB[[#This Row],[Prior Approved: Total salary expense $]]+Sch_I_SB[[#This Row],[Prior Approved: Benefits $]]</f>
        <v>0</v>
      </c>
      <c r="AA295" s="748">
        <f>IFERROR(Sch_I_SB[[#This Row],[Proposed: Direct FTE]]-Sch_I_SB[[#This Row],[Prior Approved: Direct FTE]],0)</f>
        <v>0</v>
      </c>
      <c r="AB295" s="744">
        <f>IFERROR(Sch_I_SB[[#This Row],[Proposed: Admin FTE]]-Sch_I_SB[[#This Row],[Prior Approved: Admin FTE]],0)</f>
        <v>0</v>
      </c>
      <c r="AC295" s="747">
        <f>IFERROR(Sch_I_SB[[#This Row],[Proposed: Total S&amp;B $]]-Sch_I_SB[[#This Row],[Prior Approved: Total S&amp;B $]],0)</f>
        <v>0</v>
      </c>
      <c r="AE295" s="749">
        <f>+Sch_I_SB[[#This Row],[Proposed: Direct FTE]]*(Sch_I_SB[[#This Row],[Proposed: Number of months]]/12)</f>
        <v>0</v>
      </c>
      <c r="AF295" s="750">
        <f>+Sch_I_SB[[#This Row],[Proposed: Admin FTE]]*(Sch_I_SB[[#This Row],[Proposed: Number of months]]/12)</f>
        <v>0</v>
      </c>
      <c r="AG295" s="749">
        <f>+Sch_I_SB[[#This Row],[Prior Approved: Direct FTE]]*(Sch_I_SB[[#This Row],[Prior Approved: Number of months]]/12)</f>
        <v>0</v>
      </c>
      <c r="AH295" s="751">
        <f>+Sch_I_SB[[#This Row],[Prior Approved: Admin FTE]]*(Sch_I_SB[[#This Row],[Prior Approved: Number of months]]/12)</f>
        <v>0</v>
      </c>
      <c r="AI295" s="752">
        <f t="shared" si="4"/>
        <v>0</v>
      </c>
      <c r="AJ295" s="751">
        <f t="shared" si="4"/>
        <v>0</v>
      </c>
    </row>
    <row r="296" spans="1:36">
      <c r="A296" s="723">
        <v>293</v>
      </c>
      <c r="B296" s="723">
        <f>+'Budget Summ Amt'!$L$6</f>
        <v>0</v>
      </c>
      <c r="C296" s="779">
        <f>+'Budget Summ Amt'!$D$6</f>
        <v>0</v>
      </c>
      <c r="D296" s="741"/>
      <c r="E296" s="725"/>
      <c r="F296" s="725"/>
      <c r="G296" s="726"/>
      <c r="H296" s="727"/>
      <c r="I296" s="728"/>
      <c r="J296" s="813"/>
      <c r="K296" s="742"/>
      <c r="L296" s="743"/>
      <c r="M296" s="743"/>
      <c r="N296" s="743"/>
      <c r="O296" s="744">
        <f>IFERROR((Sch_I_SB[[#This Row],[Proposed: Direct FTE]]+Sch_I_SB[[#This Row],[Proposed: Admin FTE]])*Sch_I_SB[[#This Row],[Proposed: Annual FTE salary $]]*(Sch_I_SB[[#This Row],[Proposed: Number of months]]/12),0)</f>
        <v>0</v>
      </c>
      <c r="P296" s="745"/>
      <c r="Q296" s="746">
        <f>Sch_I_SB[[#This Row],[Proposed: Benefits Rate %]]*Sch_I_SB[[#This Row],[Proposed: Total salary expense $]]</f>
        <v>0</v>
      </c>
      <c r="R296" s="747">
        <f>Sch_I_SB[[#This Row],[Proposed: Total salary expense $]]+Sch_I_SB[[#This Row],[Proposed: Benefits $]]</f>
        <v>0</v>
      </c>
      <c r="S296" s="742"/>
      <c r="T296" s="743"/>
      <c r="U296" s="743"/>
      <c r="V296" s="743"/>
      <c r="W296" s="744">
        <f>IFERROR((Sch_I_SB[[#This Row],[Prior Approved: Direct FTE]]+Sch_I_SB[[#This Row],[Prior Approved: Admin FTE]])*Sch_I_SB[[#This Row],[Prior Approved: Annual FTE salary $]]*(Sch_I_SB[[#This Row],[Prior Approved: Number of months]]/12),0)</f>
        <v>0</v>
      </c>
      <c r="X296" s="745"/>
      <c r="Y296" s="753">
        <f>Sch_I_SB[[#This Row],[Prior Approved: Total salary expense $]]*Sch_I_SB[[#This Row],[Prior Approved: Benefits Rate %]]</f>
        <v>0</v>
      </c>
      <c r="Z296" s="747">
        <f>+Sch_I_SB[[#This Row],[Prior Approved: Total salary expense $]]+Sch_I_SB[[#This Row],[Prior Approved: Benefits $]]</f>
        <v>0</v>
      </c>
      <c r="AA296" s="748">
        <f>IFERROR(Sch_I_SB[[#This Row],[Proposed: Direct FTE]]-Sch_I_SB[[#This Row],[Prior Approved: Direct FTE]],0)</f>
        <v>0</v>
      </c>
      <c r="AB296" s="744">
        <f>IFERROR(Sch_I_SB[[#This Row],[Proposed: Admin FTE]]-Sch_I_SB[[#This Row],[Prior Approved: Admin FTE]],0)</f>
        <v>0</v>
      </c>
      <c r="AC296" s="747">
        <f>IFERROR(Sch_I_SB[[#This Row],[Proposed: Total S&amp;B $]]-Sch_I_SB[[#This Row],[Prior Approved: Total S&amp;B $]],0)</f>
        <v>0</v>
      </c>
      <c r="AE296" s="749">
        <f>+Sch_I_SB[[#This Row],[Proposed: Direct FTE]]*(Sch_I_SB[[#This Row],[Proposed: Number of months]]/12)</f>
        <v>0</v>
      </c>
      <c r="AF296" s="750">
        <f>+Sch_I_SB[[#This Row],[Proposed: Admin FTE]]*(Sch_I_SB[[#This Row],[Proposed: Number of months]]/12)</f>
        <v>0</v>
      </c>
      <c r="AG296" s="749">
        <f>+Sch_I_SB[[#This Row],[Prior Approved: Direct FTE]]*(Sch_I_SB[[#This Row],[Prior Approved: Number of months]]/12)</f>
        <v>0</v>
      </c>
      <c r="AH296" s="751">
        <f>+Sch_I_SB[[#This Row],[Prior Approved: Admin FTE]]*(Sch_I_SB[[#This Row],[Prior Approved: Number of months]]/12)</f>
        <v>0</v>
      </c>
      <c r="AI296" s="752">
        <f t="shared" ref="AI296:AJ302" si="5">+AE296-AG296</f>
        <v>0</v>
      </c>
      <c r="AJ296" s="751">
        <f t="shared" si="5"/>
        <v>0</v>
      </c>
    </row>
    <row r="297" spans="1:36">
      <c r="A297" s="723">
        <v>294</v>
      </c>
      <c r="B297" s="723">
        <f>+'Budget Summ Amt'!$L$6</f>
        <v>0</v>
      </c>
      <c r="C297" s="779">
        <f>+'Budget Summ Amt'!$D$6</f>
        <v>0</v>
      </c>
      <c r="D297" s="741"/>
      <c r="E297" s="725"/>
      <c r="F297" s="725"/>
      <c r="G297" s="726"/>
      <c r="H297" s="727"/>
      <c r="I297" s="728"/>
      <c r="J297" s="813"/>
      <c r="K297" s="742"/>
      <c r="L297" s="743"/>
      <c r="M297" s="743"/>
      <c r="N297" s="743"/>
      <c r="O297" s="744">
        <f>IFERROR((Sch_I_SB[[#This Row],[Proposed: Direct FTE]]+Sch_I_SB[[#This Row],[Proposed: Admin FTE]])*Sch_I_SB[[#This Row],[Proposed: Annual FTE salary $]]*(Sch_I_SB[[#This Row],[Proposed: Number of months]]/12),0)</f>
        <v>0</v>
      </c>
      <c r="P297" s="745"/>
      <c r="Q297" s="746">
        <f>Sch_I_SB[[#This Row],[Proposed: Benefits Rate %]]*Sch_I_SB[[#This Row],[Proposed: Total salary expense $]]</f>
        <v>0</v>
      </c>
      <c r="R297" s="747">
        <f>Sch_I_SB[[#This Row],[Proposed: Total salary expense $]]+Sch_I_SB[[#This Row],[Proposed: Benefits $]]</f>
        <v>0</v>
      </c>
      <c r="S297" s="742"/>
      <c r="T297" s="743"/>
      <c r="U297" s="743"/>
      <c r="V297" s="743"/>
      <c r="W297" s="744">
        <f>IFERROR((Sch_I_SB[[#This Row],[Prior Approved: Direct FTE]]+Sch_I_SB[[#This Row],[Prior Approved: Admin FTE]])*Sch_I_SB[[#This Row],[Prior Approved: Annual FTE salary $]]*(Sch_I_SB[[#This Row],[Prior Approved: Number of months]]/12),0)</f>
        <v>0</v>
      </c>
      <c r="X297" s="745"/>
      <c r="Y297" s="753">
        <f>Sch_I_SB[[#This Row],[Prior Approved: Total salary expense $]]*Sch_I_SB[[#This Row],[Prior Approved: Benefits Rate %]]</f>
        <v>0</v>
      </c>
      <c r="Z297" s="747">
        <f>+Sch_I_SB[[#This Row],[Prior Approved: Total salary expense $]]+Sch_I_SB[[#This Row],[Prior Approved: Benefits $]]</f>
        <v>0</v>
      </c>
      <c r="AA297" s="748">
        <f>IFERROR(Sch_I_SB[[#This Row],[Proposed: Direct FTE]]-Sch_I_SB[[#This Row],[Prior Approved: Direct FTE]],0)</f>
        <v>0</v>
      </c>
      <c r="AB297" s="744">
        <f>IFERROR(Sch_I_SB[[#This Row],[Proposed: Admin FTE]]-Sch_I_SB[[#This Row],[Prior Approved: Admin FTE]],0)</f>
        <v>0</v>
      </c>
      <c r="AC297" s="747">
        <f>IFERROR(Sch_I_SB[[#This Row],[Proposed: Total S&amp;B $]]-Sch_I_SB[[#This Row],[Prior Approved: Total S&amp;B $]],0)</f>
        <v>0</v>
      </c>
      <c r="AE297" s="749">
        <f>+Sch_I_SB[[#This Row],[Proposed: Direct FTE]]*(Sch_I_SB[[#This Row],[Proposed: Number of months]]/12)</f>
        <v>0</v>
      </c>
      <c r="AF297" s="750">
        <f>+Sch_I_SB[[#This Row],[Proposed: Admin FTE]]*(Sch_I_SB[[#This Row],[Proposed: Number of months]]/12)</f>
        <v>0</v>
      </c>
      <c r="AG297" s="749">
        <f>+Sch_I_SB[[#This Row],[Prior Approved: Direct FTE]]*(Sch_I_SB[[#This Row],[Prior Approved: Number of months]]/12)</f>
        <v>0</v>
      </c>
      <c r="AH297" s="751">
        <f>+Sch_I_SB[[#This Row],[Prior Approved: Admin FTE]]*(Sch_I_SB[[#This Row],[Prior Approved: Number of months]]/12)</f>
        <v>0</v>
      </c>
      <c r="AI297" s="752">
        <f t="shared" si="5"/>
        <v>0</v>
      </c>
      <c r="AJ297" s="751">
        <f t="shared" si="5"/>
        <v>0</v>
      </c>
    </row>
    <row r="298" spans="1:36">
      <c r="A298" s="723">
        <v>295</v>
      </c>
      <c r="B298" s="723">
        <f>+'Budget Summ Amt'!$L$6</f>
        <v>0</v>
      </c>
      <c r="C298" s="779">
        <f>+'Budget Summ Amt'!$D$6</f>
        <v>0</v>
      </c>
      <c r="D298" s="741"/>
      <c r="E298" s="725"/>
      <c r="F298" s="725"/>
      <c r="G298" s="726"/>
      <c r="H298" s="727"/>
      <c r="I298" s="728"/>
      <c r="J298" s="813"/>
      <c r="K298" s="742"/>
      <c r="L298" s="743"/>
      <c r="M298" s="743"/>
      <c r="N298" s="743"/>
      <c r="O298" s="744">
        <f>IFERROR((Sch_I_SB[[#This Row],[Proposed: Direct FTE]]+Sch_I_SB[[#This Row],[Proposed: Admin FTE]])*Sch_I_SB[[#This Row],[Proposed: Annual FTE salary $]]*(Sch_I_SB[[#This Row],[Proposed: Number of months]]/12),0)</f>
        <v>0</v>
      </c>
      <c r="P298" s="745"/>
      <c r="Q298" s="746">
        <f>Sch_I_SB[[#This Row],[Proposed: Benefits Rate %]]*Sch_I_SB[[#This Row],[Proposed: Total salary expense $]]</f>
        <v>0</v>
      </c>
      <c r="R298" s="747">
        <f>Sch_I_SB[[#This Row],[Proposed: Total salary expense $]]+Sch_I_SB[[#This Row],[Proposed: Benefits $]]</f>
        <v>0</v>
      </c>
      <c r="S298" s="742"/>
      <c r="T298" s="743"/>
      <c r="U298" s="743"/>
      <c r="V298" s="743"/>
      <c r="W298" s="744">
        <f>IFERROR((Sch_I_SB[[#This Row],[Prior Approved: Direct FTE]]+Sch_I_SB[[#This Row],[Prior Approved: Admin FTE]])*Sch_I_SB[[#This Row],[Prior Approved: Annual FTE salary $]]*(Sch_I_SB[[#This Row],[Prior Approved: Number of months]]/12),0)</f>
        <v>0</v>
      </c>
      <c r="X298" s="745"/>
      <c r="Y298" s="753">
        <f>Sch_I_SB[[#This Row],[Prior Approved: Total salary expense $]]*Sch_I_SB[[#This Row],[Prior Approved: Benefits Rate %]]</f>
        <v>0</v>
      </c>
      <c r="Z298" s="747">
        <f>+Sch_I_SB[[#This Row],[Prior Approved: Total salary expense $]]+Sch_I_SB[[#This Row],[Prior Approved: Benefits $]]</f>
        <v>0</v>
      </c>
      <c r="AA298" s="748">
        <f>IFERROR(Sch_I_SB[[#This Row],[Proposed: Direct FTE]]-Sch_I_SB[[#This Row],[Prior Approved: Direct FTE]],0)</f>
        <v>0</v>
      </c>
      <c r="AB298" s="744">
        <f>IFERROR(Sch_I_SB[[#This Row],[Proposed: Admin FTE]]-Sch_I_SB[[#This Row],[Prior Approved: Admin FTE]],0)</f>
        <v>0</v>
      </c>
      <c r="AC298" s="747">
        <f>IFERROR(Sch_I_SB[[#This Row],[Proposed: Total S&amp;B $]]-Sch_I_SB[[#This Row],[Prior Approved: Total S&amp;B $]],0)</f>
        <v>0</v>
      </c>
      <c r="AE298" s="749">
        <f>+Sch_I_SB[[#This Row],[Proposed: Direct FTE]]*(Sch_I_SB[[#This Row],[Proposed: Number of months]]/12)</f>
        <v>0</v>
      </c>
      <c r="AF298" s="750">
        <f>+Sch_I_SB[[#This Row],[Proposed: Admin FTE]]*(Sch_I_SB[[#This Row],[Proposed: Number of months]]/12)</f>
        <v>0</v>
      </c>
      <c r="AG298" s="749">
        <f>+Sch_I_SB[[#This Row],[Prior Approved: Direct FTE]]*(Sch_I_SB[[#This Row],[Prior Approved: Number of months]]/12)</f>
        <v>0</v>
      </c>
      <c r="AH298" s="751">
        <f>+Sch_I_SB[[#This Row],[Prior Approved: Admin FTE]]*(Sch_I_SB[[#This Row],[Prior Approved: Number of months]]/12)</f>
        <v>0</v>
      </c>
      <c r="AI298" s="752">
        <f t="shared" si="5"/>
        <v>0</v>
      </c>
      <c r="AJ298" s="751">
        <f t="shared" si="5"/>
        <v>0</v>
      </c>
    </row>
    <row r="299" spans="1:36">
      <c r="A299" s="723">
        <v>296</v>
      </c>
      <c r="B299" s="723">
        <f>+'Budget Summ Amt'!$L$6</f>
        <v>0</v>
      </c>
      <c r="C299" s="779">
        <f>+'Budget Summ Amt'!$D$6</f>
        <v>0</v>
      </c>
      <c r="D299" s="741"/>
      <c r="E299" s="725"/>
      <c r="F299" s="725"/>
      <c r="G299" s="726"/>
      <c r="H299" s="727"/>
      <c r="I299" s="728"/>
      <c r="J299" s="813"/>
      <c r="K299" s="742"/>
      <c r="L299" s="743"/>
      <c r="M299" s="743"/>
      <c r="N299" s="743"/>
      <c r="O299" s="744">
        <f>IFERROR((Sch_I_SB[[#This Row],[Proposed: Direct FTE]]+Sch_I_SB[[#This Row],[Proposed: Admin FTE]])*Sch_I_SB[[#This Row],[Proposed: Annual FTE salary $]]*(Sch_I_SB[[#This Row],[Proposed: Number of months]]/12),0)</f>
        <v>0</v>
      </c>
      <c r="P299" s="745"/>
      <c r="Q299" s="746">
        <f>Sch_I_SB[[#This Row],[Proposed: Benefits Rate %]]*Sch_I_SB[[#This Row],[Proposed: Total salary expense $]]</f>
        <v>0</v>
      </c>
      <c r="R299" s="747">
        <f>Sch_I_SB[[#This Row],[Proposed: Total salary expense $]]+Sch_I_SB[[#This Row],[Proposed: Benefits $]]</f>
        <v>0</v>
      </c>
      <c r="S299" s="742"/>
      <c r="T299" s="743"/>
      <c r="U299" s="743"/>
      <c r="V299" s="743"/>
      <c r="W299" s="744">
        <f>IFERROR((Sch_I_SB[[#This Row],[Prior Approved: Direct FTE]]+Sch_I_SB[[#This Row],[Prior Approved: Admin FTE]])*Sch_I_SB[[#This Row],[Prior Approved: Annual FTE salary $]]*(Sch_I_SB[[#This Row],[Prior Approved: Number of months]]/12),0)</f>
        <v>0</v>
      </c>
      <c r="X299" s="745"/>
      <c r="Y299" s="753">
        <f>Sch_I_SB[[#This Row],[Prior Approved: Total salary expense $]]*Sch_I_SB[[#This Row],[Prior Approved: Benefits Rate %]]</f>
        <v>0</v>
      </c>
      <c r="Z299" s="747">
        <f>+Sch_I_SB[[#This Row],[Prior Approved: Total salary expense $]]+Sch_I_SB[[#This Row],[Prior Approved: Benefits $]]</f>
        <v>0</v>
      </c>
      <c r="AA299" s="748">
        <f>IFERROR(Sch_I_SB[[#This Row],[Proposed: Direct FTE]]-Sch_I_SB[[#This Row],[Prior Approved: Direct FTE]],0)</f>
        <v>0</v>
      </c>
      <c r="AB299" s="744">
        <f>IFERROR(Sch_I_SB[[#This Row],[Proposed: Admin FTE]]-Sch_I_SB[[#This Row],[Prior Approved: Admin FTE]],0)</f>
        <v>0</v>
      </c>
      <c r="AC299" s="747">
        <f>IFERROR(Sch_I_SB[[#This Row],[Proposed: Total S&amp;B $]]-Sch_I_SB[[#This Row],[Prior Approved: Total S&amp;B $]],0)</f>
        <v>0</v>
      </c>
      <c r="AE299" s="749">
        <f>+Sch_I_SB[[#This Row],[Proposed: Direct FTE]]*(Sch_I_SB[[#This Row],[Proposed: Number of months]]/12)</f>
        <v>0</v>
      </c>
      <c r="AF299" s="750">
        <f>+Sch_I_SB[[#This Row],[Proposed: Admin FTE]]*(Sch_I_SB[[#This Row],[Proposed: Number of months]]/12)</f>
        <v>0</v>
      </c>
      <c r="AG299" s="749">
        <f>+Sch_I_SB[[#This Row],[Prior Approved: Direct FTE]]*(Sch_I_SB[[#This Row],[Prior Approved: Number of months]]/12)</f>
        <v>0</v>
      </c>
      <c r="AH299" s="751">
        <f>+Sch_I_SB[[#This Row],[Prior Approved: Admin FTE]]*(Sch_I_SB[[#This Row],[Prior Approved: Number of months]]/12)</f>
        <v>0</v>
      </c>
      <c r="AI299" s="752">
        <f t="shared" si="5"/>
        <v>0</v>
      </c>
      <c r="AJ299" s="751">
        <f t="shared" si="5"/>
        <v>0</v>
      </c>
    </row>
    <row r="300" spans="1:36">
      <c r="A300" s="723">
        <v>297</v>
      </c>
      <c r="B300" s="723">
        <f>+'Budget Summ Amt'!$L$6</f>
        <v>0</v>
      </c>
      <c r="C300" s="779">
        <f>+'Budget Summ Amt'!$D$6</f>
        <v>0</v>
      </c>
      <c r="D300" s="741"/>
      <c r="E300" s="725"/>
      <c r="F300" s="725"/>
      <c r="G300" s="726"/>
      <c r="H300" s="727"/>
      <c r="I300" s="728"/>
      <c r="J300" s="813"/>
      <c r="K300" s="742"/>
      <c r="L300" s="743"/>
      <c r="M300" s="743"/>
      <c r="N300" s="743"/>
      <c r="O300" s="744">
        <f>IFERROR((Sch_I_SB[[#This Row],[Proposed: Direct FTE]]+Sch_I_SB[[#This Row],[Proposed: Admin FTE]])*Sch_I_SB[[#This Row],[Proposed: Annual FTE salary $]]*(Sch_I_SB[[#This Row],[Proposed: Number of months]]/12),0)</f>
        <v>0</v>
      </c>
      <c r="P300" s="745"/>
      <c r="Q300" s="746">
        <f>Sch_I_SB[[#This Row],[Proposed: Benefits Rate %]]*Sch_I_SB[[#This Row],[Proposed: Total salary expense $]]</f>
        <v>0</v>
      </c>
      <c r="R300" s="747">
        <f>Sch_I_SB[[#This Row],[Proposed: Total salary expense $]]+Sch_I_SB[[#This Row],[Proposed: Benefits $]]</f>
        <v>0</v>
      </c>
      <c r="S300" s="742"/>
      <c r="T300" s="743"/>
      <c r="U300" s="743"/>
      <c r="V300" s="743"/>
      <c r="W300" s="744">
        <f>IFERROR((Sch_I_SB[[#This Row],[Prior Approved: Direct FTE]]+Sch_I_SB[[#This Row],[Prior Approved: Admin FTE]])*Sch_I_SB[[#This Row],[Prior Approved: Annual FTE salary $]]*(Sch_I_SB[[#This Row],[Prior Approved: Number of months]]/12),0)</f>
        <v>0</v>
      </c>
      <c r="X300" s="745"/>
      <c r="Y300" s="753">
        <f>Sch_I_SB[[#This Row],[Prior Approved: Total salary expense $]]*Sch_I_SB[[#This Row],[Prior Approved: Benefits Rate %]]</f>
        <v>0</v>
      </c>
      <c r="Z300" s="747">
        <f>+Sch_I_SB[[#This Row],[Prior Approved: Total salary expense $]]+Sch_I_SB[[#This Row],[Prior Approved: Benefits $]]</f>
        <v>0</v>
      </c>
      <c r="AA300" s="748">
        <f>IFERROR(Sch_I_SB[[#This Row],[Proposed: Direct FTE]]-Sch_I_SB[[#This Row],[Prior Approved: Direct FTE]],0)</f>
        <v>0</v>
      </c>
      <c r="AB300" s="744">
        <f>IFERROR(Sch_I_SB[[#This Row],[Proposed: Admin FTE]]-Sch_I_SB[[#This Row],[Prior Approved: Admin FTE]],0)</f>
        <v>0</v>
      </c>
      <c r="AC300" s="747">
        <f>IFERROR(Sch_I_SB[[#This Row],[Proposed: Total S&amp;B $]]-Sch_I_SB[[#This Row],[Prior Approved: Total S&amp;B $]],0)</f>
        <v>0</v>
      </c>
      <c r="AE300" s="749">
        <f>+Sch_I_SB[[#This Row],[Proposed: Direct FTE]]*(Sch_I_SB[[#This Row],[Proposed: Number of months]]/12)</f>
        <v>0</v>
      </c>
      <c r="AF300" s="750">
        <f>+Sch_I_SB[[#This Row],[Proposed: Admin FTE]]*(Sch_I_SB[[#This Row],[Proposed: Number of months]]/12)</f>
        <v>0</v>
      </c>
      <c r="AG300" s="749">
        <f>+Sch_I_SB[[#This Row],[Prior Approved: Direct FTE]]*(Sch_I_SB[[#This Row],[Prior Approved: Number of months]]/12)</f>
        <v>0</v>
      </c>
      <c r="AH300" s="751">
        <f>+Sch_I_SB[[#This Row],[Prior Approved: Admin FTE]]*(Sch_I_SB[[#This Row],[Prior Approved: Number of months]]/12)</f>
        <v>0</v>
      </c>
      <c r="AI300" s="752">
        <f t="shared" si="5"/>
        <v>0</v>
      </c>
      <c r="AJ300" s="751">
        <f t="shared" si="5"/>
        <v>0</v>
      </c>
    </row>
    <row r="301" spans="1:36">
      <c r="A301" s="723">
        <v>298</v>
      </c>
      <c r="B301" s="723">
        <f>+'Budget Summ Amt'!$L$6</f>
        <v>0</v>
      </c>
      <c r="C301" s="779">
        <f>+'Budget Summ Amt'!$D$6</f>
        <v>0</v>
      </c>
      <c r="D301" s="741"/>
      <c r="E301" s="725"/>
      <c r="F301" s="725"/>
      <c r="G301" s="726"/>
      <c r="H301" s="727"/>
      <c r="I301" s="728"/>
      <c r="J301" s="813"/>
      <c r="K301" s="742"/>
      <c r="L301" s="743"/>
      <c r="M301" s="743"/>
      <c r="N301" s="743"/>
      <c r="O301" s="744">
        <f>IFERROR((Sch_I_SB[[#This Row],[Proposed: Direct FTE]]+Sch_I_SB[[#This Row],[Proposed: Admin FTE]])*Sch_I_SB[[#This Row],[Proposed: Annual FTE salary $]]*(Sch_I_SB[[#This Row],[Proposed: Number of months]]/12),0)</f>
        <v>0</v>
      </c>
      <c r="P301" s="745"/>
      <c r="Q301" s="746">
        <f>Sch_I_SB[[#This Row],[Proposed: Benefits Rate %]]*Sch_I_SB[[#This Row],[Proposed: Total salary expense $]]</f>
        <v>0</v>
      </c>
      <c r="R301" s="747">
        <f>Sch_I_SB[[#This Row],[Proposed: Total salary expense $]]+Sch_I_SB[[#This Row],[Proposed: Benefits $]]</f>
        <v>0</v>
      </c>
      <c r="S301" s="742"/>
      <c r="T301" s="743"/>
      <c r="U301" s="743"/>
      <c r="V301" s="743"/>
      <c r="W301" s="744">
        <f>IFERROR((Sch_I_SB[[#This Row],[Prior Approved: Direct FTE]]+Sch_I_SB[[#This Row],[Prior Approved: Admin FTE]])*Sch_I_SB[[#This Row],[Prior Approved: Annual FTE salary $]]*(Sch_I_SB[[#This Row],[Prior Approved: Number of months]]/12),0)</f>
        <v>0</v>
      </c>
      <c r="X301" s="745"/>
      <c r="Y301" s="753">
        <f>Sch_I_SB[[#This Row],[Prior Approved: Total salary expense $]]*Sch_I_SB[[#This Row],[Prior Approved: Benefits Rate %]]</f>
        <v>0</v>
      </c>
      <c r="Z301" s="747">
        <f>+Sch_I_SB[[#This Row],[Prior Approved: Total salary expense $]]+Sch_I_SB[[#This Row],[Prior Approved: Benefits $]]</f>
        <v>0</v>
      </c>
      <c r="AA301" s="748">
        <f>IFERROR(Sch_I_SB[[#This Row],[Proposed: Direct FTE]]-Sch_I_SB[[#This Row],[Prior Approved: Direct FTE]],0)</f>
        <v>0</v>
      </c>
      <c r="AB301" s="744">
        <f>IFERROR(Sch_I_SB[[#This Row],[Proposed: Admin FTE]]-Sch_I_SB[[#This Row],[Prior Approved: Admin FTE]],0)</f>
        <v>0</v>
      </c>
      <c r="AC301" s="747">
        <f>IFERROR(Sch_I_SB[[#This Row],[Proposed: Total S&amp;B $]]-Sch_I_SB[[#This Row],[Prior Approved: Total S&amp;B $]],0)</f>
        <v>0</v>
      </c>
      <c r="AE301" s="749">
        <f>+Sch_I_SB[[#This Row],[Proposed: Direct FTE]]*(Sch_I_SB[[#This Row],[Proposed: Number of months]]/12)</f>
        <v>0</v>
      </c>
      <c r="AF301" s="750">
        <f>+Sch_I_SB[[#This Row],[Proposed: Admin FTE]]*(Sch_I_SB[[#This Row],[Proposed: Number of months]]/12)</f>
        <v>0</v>
      </c>
      <c r="AG301" s="749">
        <f>+Sch_I_SB[[#This Row],[Prior Approved: Direct FTE]]*(Sch_I_SB[[#This Row],[Prior Approved: Number of months]]/12)</f>
        <v>0</v>
      </c>
      <c r="AH301" s="751">
        <f>+Sch_I_SB[[#This Row],[Prior Approved: Admin FTE]]*(Sch_I_SB[[#This Row],[Prior Approved: Number of months]]/12)</f>
        <v>0</v>
      </c>
      <c r="AI301" s="752">
        <f t="shared" si="5"/>
        <v>0</v>
      </c>
      <c r="AJ301" s="751">
        <f t="shared" si="5"/>
        <v>0</v>
      </c>
    </row>
    <row r="302" spans="1:36">
      <c r="A302" s="723">
        <v>299</v>
      </c>
      <c r="B302" s="723">
        <f>+'Budget Summ Amt'!$L$6</f>
        <v>0</v>
      </c>
      <c r="C302" s="779">
        <f>+'Budget Summ Amt'!$D$6</f>
        <v>0</v>
      </c>
      <c r="D302" s="741"/>
      <c r="E302" s="725"/>
      <c r="F302" s="725"/>
      <c r="G302" s="726"/>
      <c r="H302" s="727"/>
      <c r="I302" s="728"/>
      <c r="J302" s="813"/>
      <c r="K302" s="742"/>
      <c r="L302" s="743"/>
      <c r="M302" s="743"/>
      <c r="N302" s="743"/>
      <c r="O302" s="744">
        <f>IFERROR((Sch_I_SB[[#This Row],[Proposed: Direct FTE]]+Sch_I_SB[[#This Row],[Proposed: Admin FTE]])*Sch_I_SB[[#This Row],[Proposed: Annual FTE salary $]]*(Sch_I_SB[[#This Row],[Proposed: Number of months]]/12),0)</f>
        <v>0</v>
      </c>
      <c r="P302" s="745"/>
      <c r="Q302" s="746">
        <f>Sch_I_SB[[#This Row],[Proposed: Benefits Rate %]]*Sch_I_SB[[#This Row],[Proposed: Total salary expense $]]</f>
        <v>0</v>
      </c>
      <c r="R302" s="747">
        <f>Sch_I_SB[[#This Row],[Proposed: Total salary expense $]]+Sch_I_SB[[#This Row],[Proposed: Benefits $]]</f>
        <v>0</v>
      </c>
      <c r="S302" s="742"/>
      <c r="T302" s="743"/>
      <c r="U302" s="743"/>
      <c r="V302" s="743"/>
      <c r="W302" s="744">
        <f>IFERROR((Sch_I_SB[[#This Row],[Prior Approved: Direct FTE]]+Sch_I_SB[[#This Row],[Prior Approved: Admin FTE]])*Sch_I_SB[[#This Row],[Prior Approved: Annual FTE salary $]]*(Sch_I_SB[[#This Row],[Prior Approved: Number of months]]/12),0)</f>
        <v>0</v>
      </c>
      <c r="X302" s="745"/>
      <c r="Y302" s="753">
        <f>Sch_I_SB[[#This Row],[Prior Approved: Total salary expense $]]*Sch_I_SB[[#This Row],[Prior Approved: Benefits Rate %]]</f>
        <v>0</v>
      </c>
      <c r="Z302" s="747">
        <f>+Sch_I_SB[[#This Row],[Prior Approved: Total salary expense $]]+Sch_I_SB[[#This Row],[Prior Approved: Benefits $]]</f>
        <v>0</v>
      </c>
      <c r="AA302" s="748">
        <f>IFERROR(Sch_I_SB[[#This Row],[Proposed: Direct FTE]]-Sch_I_SB[[#This Row],[Prior Approved: Direct FTE]],0)</f>
        <v>0</v>
      </c>
      <c r="AB302" s="744">
        <f>IFERROR(Sch_I_SB[[#This Row],[Proposed: Admin FTE]]-Sch_I_SB[[#This Row],[Prior Approved: Admin FTE]],0)</f>
        <v>0</v>
      </c>
      <c r="AC302" s="747">
        <f>IFERROR(Sch_I_SB[[#This Row],[Proposed: Total S&amp;B $]]-Sch_I_SB[[#This Row],[Prior Approved: Total S&amp;B $]],0)</f>
        <v>0</v>
      </c>
      <c r="AE302" s="749">
        <f>+Sch_I_SB[[#This Row],[Proposed: Direct FTE]]*(Sch_I_SB[[#This Row],[Proposed: Number of months]]/12)</f>
        <v>0</v>
      </c>
      <c r="AF302" s="750">
        <f>+Sch_I_SB[[#This Row],[Proposed: Admin FTE]]*(Sch_I_SB[[#This Row],[Proposed: Number of months]]/12)</f>
        <v>0</v>
      </c>
      <c r="AG302" s="749">
        <f>+Sch_I_SB[[#This Row],[Prior Approved: Direct FTE]]*(Sch_I_SB[[#This Row],[Prior Approved: Number of months]]/12)</f>
        <v>0</v>
      </c>
      <c r="AH302" s="751">
        <f>+Sch_I_SB[[#This Row],[Prior Approved: Admin FTE]]*(Sch_I_SB[[#This Row],[Prior Approved: Number of months]]/12)</f>
        <v>0</v>
      </c>
      <c r="AI302" s="752">
        <f t="shared" si="5"/>
        <v>0</v>
      </c>
      <c r="AJ302" s="751">
        <f t="shared" si="5"/>
        <v>0</v>
      </c>
    </row>
    <row r="303" spans="1:36">
      <c r="A303" s="754">
        <v>300</v>
      </c>
      <c r="B303" s="754">
        <f>+'Budget Summ Amt'!$L$6</f>
        <v>0</v>
      </c>
      <c r="C303" s="788">
        <f>+'Budget Summ Amt'!$D$6</f>
        <v>0</v>
      </c>
      <c r="D303" s="755"/>
      <c r="E303" s="756"/>
      <c r="F303" s="756"/>
      <c r="G303" s="757"/>
      <c r="H303" s="758"/>
      <c r="I303" s="759"/>
      <c r="J303" s="814"/>
      <c r="K303" s="760" t="s">
        <v>243</v>
      </c>
      <c r="L303" s="761" t="s">
        <v>243</v>
      </c>
      <c r="M303" s="761" t="s">
        <v>243</v>
      </c>
      <c r="N303" s="761" t="s">
        <v>243</v>
      </c>
      <c r="O303" s="762">
        <f>IFERROR((Sch_I_SB[[#This Row],[Proposed: Direct FTE]]+Sch_I_SB[[#This Row],[Proposed: Admin FTE]])*Sch_I_SB[[#This Row],[Proposed: Annual FTE salary $]]*(Sch_I_SB[[#This Row],[Proposed: Number of months]]/12),0)</f>
        <v>0</v>
      </c>
      <c r="P303" s="763"/>
      <c r="Q303" s="764">
        <f>Sch_I_SB[[#This Row],[Proposed: Benefits Rate %]]*Sch_I_SB[[#This Row],[Proposed: Total salary expense $]]</f>
        <v>0</v>
      </c>
      <c r="R303" s="765">
        <f>Sch_I_SB[[#This Row],[Proposed: Total salary expense $]]+Sch_I_SB[[#This Row],[Proposed: Benefits $]]</f>
        <v>0</v>
      </c>
      <c r="S303" s="760" t="s">
        <v>243</v>
      </c>
      <c r="T303" s="761" t="s">
        <v>243</v>
      </c>
      <c r="U303" s="761" t="s">
        <v>243</v>
      </c>
      <c r="V303" s="761" t="s">
        <v>243</v>
      </c>
      <c r="W303" s="762">
        <f>IFERROR((Sch_I_SB[[#This Row],[Prior Approved: Direct FTE]]+Sch_I_SB[[#This Row],[Prior Approved: Admin FTE]])*Sch_I_SB[[#This Row],[Prior Approved: Annual FTE salary $]]*(Sch_I_SB[[#This Row],[Prior Approved: Number of months]]/12),0)</f>
        <v>0</v>
      </c>
      <c r="X303" s="763"/>
      <c r="Y303" s="766">
        <f>Sch_I_SB[[#This Row],[Prior Approved: Total salary expense $]]*Sch_I_SB[[#This Row],[Prior Approved: Benefits Rate %]]</f>
        <v>0</v>
      </c>
      <c r="Z303" s="765">
        <f>+Sch_I_SB[[#This Row],[Prior Approved: Total salary expense $]]+Sch_I_SB[[#This Row],[Prior Approved: Benefits $]]</f>
        <v>0</v>
      </c>
      <c r="AA303" s="767">
        <f>IFERROR(Sch_I_SB[[#This Row],[Proposed: Direct FTE]]-Sch_I_SB[[#This Row],[Prior Approved: Direct FTE]],0)</f>
        <v>0</v>
      </c>
      <c r="AB303" s="762">
        <f>IFERROR(Sch_I_SB[[#This Row],[Proposed: Admin FTE]]-Sch_I_SB[[#This Row],[Prior Approved: Admin FTE]],0)</f>
        <v>0</v>
      </c>
      <c r="AC303" s="765">
        <f>IFERROR(Sch_I_SB[[#This Row],[Proposed: Total S&amp;B $]]-Sch_I_SB[[#This Row],[Prior Approved: Total S&amp;B $]],0)</f>
        <v>0</v>
      </c>
      <c r="AE303" s="749"/>
      <c r="AF303" s="750"/>
      <c r="AG303" s="749"/>
      <c r="AH303" s="751"/>
      <c r="AI303" s="752"/>
      <c r="AJ303" s="751"/>
    </row>
    <row r="304" spans="1:36" ht="13.5" thickBot="1">
      <c r="A304" s="768"/>
      <c r="B304" s="768"/>
      <c r="C304" s="787"/>
      <c r="D304" s="769"/>
      <c r="E304" s="614"/>
      <c r="F304" s="614"/>
      <c r="G304" s="769"/>
      <c r="H304" s="769"/>
      <c r="I304" s="802"/>
      <c r="J304" s="802"/>
      <c r="K304" s="770">
        <f>SUBTOTAL(9,Sch_I_SB[Proposed: Direct FTE])</f>
        <v>0</v>
      </c>
      <c r="L304" s="771">
        <f>SUBTOTAL(9,Sch_I_SB[Proposed: Admin FTE])</f>
        <v>0</v>
      </c>
      <c r="M304" s="771">
        <f>SUBTOTAL(9,Sch_I_SB[Proposed: Annual FTE salary $])</f>
        <v>0</v>
      </c>
      <c r="N304" s="771"/>
      <c r="O304" s="771">
        <f>SUBTOTAL(9,Sch_I_SB[Proposed: Total salary expense $])</f>
        <v>0</v>
      </c>
      <c r="P304" s="771"/>
      <c r="Q304" s="771">
        <f>SUBTOTAL(9,Sch_I_SB[Proposed: Benefits $])</f>
        <v>0</v>
      </c>
      <c r="R304" s="772">
        <f>SUBTOTAL(9,Sch_I_SB[Proposed: Total S&amp;B $])</f>
        <v>0</v>
      </c>
      <c r="S304" s="773">
        <f>SUBTOTAL(9,Sch_I_SB[Prior Approved: Direct FTE])</f>
        <v>0</v>
      </c>
      <c r="T304" s="773">
        <f>SUBTOTAL(9,Sch_I_SB[Prior Approved: Admin FTE])</f>
        <v>0</v>
      </c>
      <c r="U304" s="614"/>
      <c r="V304" s="614"/>
      <c r="W304" s="773">
        <f>SUBTOTAL(9,Sch_I_SB[Prior Approved: Total salary expense $])</f>
        <v>0</v>
      </c>
      <c r="X304" s="773"/>
      <c r="Y304" s="773">
        <f>SUBTOTAL(9,Sch_I_SB[Prior Approved: Benefits $])</f>
        <v>0</v>
      </c>
      <c r="Z304" s="773">
        <f>SUBTOTAL(9,Sch_I_SB[Prior Approved: Total S&amp;B $])</f>
        <v>0</v>
      </c>
      <c r="AA304" s="770">
        <f>SUBTOTAL(9,Sch_I_SB[Net Increase (Decrease): Direct FTE])</f>
        <v>0</v>
      </c>
      <c r="AB304" s="771">
        <f>SUBTOTAL(9,Sch_I_SB[Net Increase (Decrease): Admin FTE])</f>
        <v>0</v>
      </c>
      <c r="AC304" s="772">
        <f>SUBTOTAL(9,Sch_I_SB[Net Increase (Decrease): Total S&amp;B])</f>
        <v>0</v>
      </c>
      <c r="AE304" s="774">
        <f>SUM(AE4:AE303)</f>
        <v>0</v>
      </c>
      <c r="AF304" s="775">
        <f t="shared" ref="AF304:AJ304" si="6">SUM(AF4:AF303)</f>
        <v>0</v>
      </c>
      <c r="AG304" s="774">
        <f t="shared" si="6"/>
        <v>0</v>
      </c>
      <c r="AH304" s="776">
        <f t="shared" si="6"/>
        <v>0</v>
      </c>
      <c r="AI304" s="777">
        <f t="shared" si="6"/>
        <v>0</v>
      </c>
      <c r="AJ304" s="776">
        <f t="shared" si="6"/>
        <v>0</v>
      </c>
    </row>
    <row r="305" ht="13.5" thickTop="1"/>
  </sheetData>
  <sheetProtection formatCells="0" formatColumns="0" formatRows="0" insertHyperlinks="0" autoFilter="0"/>
  <mergeCells count="3">
    <mergeCell ref="AE2:AF2"/>
    <mergeCell ref="AG2:AH2"/>
    <mergeCell ref="AI2:AJ2"/>
  </mergeCells>
  <phoneticPr fontId="6" type="noConversion"/>
  <dataValidations count="1">
    <dataValidation type="list" allowBlank="1" showInputMessage="1" showErrorMessage="1" error="Select from dropdown" sqref="D104:D303" xr:uid="{C48DB162-73ED-458D-B60A-70E73CDEC3AA}">
      <formula1>CostCenterMerged_Dropdown</formula1>
    </dataValidation>
  </dataValidations>
  <pageMargins left="0.5" right="0.5" top="0.5" bottom="0.5" header="0.3" footer="0.3"/>
  <pageSetup paperSize="5" scale="54" fitToHeight="0" pageOrder="overThenDown" orientation="landscape" r:id="rId1"/>
  <headerFooter scaleWithDoc="0">
    <oddHeader>&amp;C&amp;"Arial Narrow,Regular"HHSA BHS - Exhibit C - Budget (&amp;A)</oddHeader>
    <oddFooter>&amp;C&amp;"Arial Narrow,Regular"&amp;P</oddFooter>
  </headerFooter>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F4659732-444E-40F2-86AC-3960EA2B7472}">
          <x14:formula1>
            <xm:f>'Validation Tab'!$A$3:$A$45</xm:f>
          </x14:formula1>
          <xm:sqref>E4:E303</xm:sqref>
        </x14:dataValidation>
        <x14:dataValidation type="list" allowBlank="1" showInputMessage="1" showErrorMessage="1" xr:uid="{8D59D6F1-83E5-490C-B0F7-B57234001BCA}">
          <x14:formula1>
            <xm:f>'Validation Tab'!$B$3:$B$11</xm:f>
          </x14:formula1>
          <xm:sqref>G4:G303</xm:sqref>
        </x14:dataValidation>
        <x14:dataValidation type="list" allowBlank="1" showInputMessage="1" showErrorMessage="1" xr:uid="{2D9F27D7-5C2D-4A2B-82E0-E1A59205706C}">
          <x14:formula1>
            <xm:f>'Validation Tab'!$C$3:$C$21</xm:f>
          </x14:formula1>
          <xm:sqref>H4:H303</xm:sqref>
        </x14:dataValidation>
        <x14:dataValidation type="list" allowBlank="1" showInputMessage="1" showErrorMessage="1" xr:uid="{2974CD8E-452D-4F46-B227-21CA412D1AFE}">
          <x14:formula1>
            <xm:f>'Validation Tab'!$D$3:$D$8</xm:f>
          </x14:formula1>
          <xm:sqref>I4 I5:I303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FFFF00"/>
  </sheetPr>
  <dimension ref="A1:DD95"/>
  <sheetViews>
    <sheetView showGridLines="0" zoomScaleNormal="100" workbookViewId="0">
      <pane xSplit="4" ySplit="10" topLeftCell="E11" activePane="bottomRight" state="frozen"/>
      <selection pane="topRight" activeCell="I41" sqref="I41"/>
      <selection pane="bottomLeft" activeCell="I41" sqref="I41"/>
      <selection pane="bottomRight" activeCell="A8" sqref="A8"/>
    </sheetView>
  </sheetViews>
  <sheetFormatPr defaultColWidth="9.1796875" defaultRowHeight="12.5"/>
  <cols>
    <col min="1" max="1" width="2.7265625" style="1" customWidth="1"/>
    <col min="2" max="2" width="12.54296875" style="1" customWidth="1"/>
    <col min="3" max="3" width="12.81640625" style="1" bestFit="1" customWidth="1"/>
    <col min="4" max="4" width="6.1796875" style="1" customWidth="1"/>
    <col min="5" max="13" width="10.54296875" style="3" customWidth="1"/>
    <col min="14" max="25" width="10.54296875" style="1" customWidth="1"/>
    <col min="26" max="33" width="10.54296875" style="13" customWidth="1"/>
    <col min="34" max="40" width="10.54296875" style="1" customWidth="1"/>
    <col min="41" max="42" width="10.54296875" style="13" customWidth="1"/>
    <col min="43" max="49" width="10.54296875" style="1" customWidth="1"/>
    <col min="50" max="51" width="10.54296875" style="13" customWidth="1"/>
    <col min="52" max="58" width="10.54296875" style="1" customWidth="1"/>
    <col min="59" max="60" width="10.54296875" style="13" customWidth="1"/>
    <col min="61" max="67" width="10.54296875" style="1" customWidth="1"/>
    <col min="68" max="69" width="10.54296875" style="13" customWidth="1"/>
    <col min="70" max="76" width="10.54296875" style="1" customWidth="1"/>
    <col min="77" max="78" width="10.54296875" style="13" customWidth="1"/>
    <col min="79" max="99" width="10.54296875" style="1" customWidth="1"/>
    <col min="100" max="101" width="9.1796875" style="1" customWidth="1"/>
    <col min="102" max="103" width="15.54296875" style="1" customWidth="1"/>
    <col min="104" max="104" width="10.54296875" style="1" customWidth="1"/>
    <col min="105" max="16384" width="9.1796875" style="1"/>
  </cols>
  <sheetData>
    <row r="1" spans="1:108" ht="13.5" customHeight="1">
      <c r="B1" s="121"/>
      <c r="C1" s="121"/>
      <c r="D1" s="121"/>
      <c r="E1" s="121" t="s">
        <v>77</v>
      </c>
      <c r="F1" s="121"/>
      <c r="G1" s="121"/>
      <c r="H1" s="121"/>
      <c r="I1" s="121"/>
      <c r="J1" s="121"/>
      <c r="K1" s="121"/>
      <c r="L1" s="121"/>
      <c r="M1" s="121"/>
      <c r="N1" s="121" t="s">
        <v>77</v>
      </c>
      <c r="O1" s="121"/>
      <c r="P1" s="121"/>
      <c r="Q1" s="121"/>
      <c r="R1" s="121"/>
      <c r="S1" s="121"/>
      <c r="T1" s="121"/>
      <c r="U1" s="121"/>
      <c r="V1" s="121"/>
      <c r="W1" s="121" t="s">
        <v>77</v>
      </c>
      <c r="X1" s="121"/>
      <c r="Y1" s="121"/>
      <c r="Z1" s="121"/>
      <c r="AA1" s="121"/>
      <c r="AB1" s="121"/>
      <c r="AC1" s="121"/>
      <c r="AD1" s="121"/>
      <c r="AE1" s="121"/>
      <c r="AF1" s="121" t="s">
        <v>77</v>
      </c>
      <c r="AG1" s="121"/>
      <c r="AH1" s="121"/>
      <c r="AI1" s="121"/>
      <c r="AJ1" s="121"/>
      <c r="AK1" s="121"/>
      <c r="AL1" s="121"/>
      <c r="AM1" s="121"/>
      <c r="AN1" s="121"/>
      <c r="AO1" s="121" t="s">
        <v>77</v>
      </c>
      <c r="AP1" s="121"/>
      <c r="AQ1" s="121"/>
      <c r="AR1" s="121"/>
      <c r="AS1" s="121"/>
      <c r="AT1" s="121"/>
      <c r="AU1" s="121"/>
      <c r="AV1" s="121"/>
      <c r="AW1" s="121"/>
      <c r="AX1" s="121" t="s">
        <v>77</v>
      </c>
      <c r="AY1" s="121"/>
      <c r="AZ1" s="121"/>
      <c r="BA1" s="121"/>
      <c r="BB1" s="121"/>
      <c r="BC1" s="121"/>
      <c r="BD1" s="121"/>
      <c r="BE1" s="121"/>
      <c r="BF1" s="121"/>
      <c r="BG1" s="121" t="s">
        <v>77</v>
      </c>
      <c r="BH1" s="121"/>
      <c r="BI1" s="121"/>
      <c r="BJ1" s="121"/>
      <c r="BK1" s="121"/>
      <c r="BL1" s="121"/>
      <c r="BM1" s="121"/>
      <c r="BN1" s="121"/>
      <c r="BO1" s="121"/>
      <c r="BP1" s="121" t="s">
        <v>77</v>
      </c>
      <c r="BQ1" s="121"/>
      <c r="BR1" s="121"/>
      <c r="BS1" s="121"/>
      <c r="BT1" s="121"/>
      <c r="BU1" s="121"/>
      <c r="BV1" s="121"/>
      <c r="BW1" s="121"/>
      <c r="BX1" s="121"/>
      <c r="BY1" s="121" t="s">
        <v>77</v>
      </c>
      <c r="BZ1" s="121"/>
      <c r="CA1" s="121"/>
      <c r="CB1" s="121"/>
      <c r="CC1" s="121"/>
      <c r="CD1" s="121"/>
      <c r="CE1" s="121"/>
      <c r="CF1" s="121"/>
      <c r="CG1" s="121"/>
      <c r="CH1" s="121" t="s">
        <v>77</v>
      </c>
      <c r="CI1" s="148"/>
      <c r="CJ1" s="148"/>
      <c r="CK1" s="148"/>
      <c r="CL1" s="148"/>
      <c r="CM1" s="148"/>
      <c r="CN1" s="121"/>
      <c r="CO1" s="121"/>
      <c r="CP1" s="121"/>
      <c r="CQ1" s="148"/>
      <c r="CR1" s="148"/>
      <c r="CS1" s="148"/>
      <c r="CT1" s="148"/>
      <c r="CU1" s="148"/>
    </row>
    <row r="2" spans="1:108" ht="13">
      <c r="B2" s="252"/>
      <c r="C2" s="252"/>
      <c r="D2" s="252"/>
      <c r="E2" s="847" t="s">
        <v>406</v>
      </c>
      <c r="F2" s="252"/>
      <c r="G2" s="252"/>
      <c r="H2" s="252"/>
      <c r="I2" s="252"/>
      <c r="J2" s="252"/>
      <c r="K2" s="252"/>
      <c r="L2" s="252"/>
      <c r="M2" s="252"/>
      <c r="N2" s="847" t="s">
        <v>406</v>
      </c>
      <c r="O2" s="252"/>
      <c r="P2" s="252"/>
      <c r="Q2" s="252"/>
      <c r="R2" s="252"/>
      <c r="S2" s="252"/>
      <c r="T2" s="252"/>
      <c r="U2" s="252"/>
      <c r="V2" s="252"/>
      <c r="W2" s="847" t="s">
        <v>406</v>
      </c>
      <c r="X2" s="252"/>
      <c r="Y2" s="252"/>
      <c r="Z2" s="252"/>
      <c r="AA2" s="252"/>
      <c r="AB2" s="252"/>
      <c r="AC2" s="252"/>
      <c r="AD2" s="252"/>
      <c r="AE2" s="252"/>
      <c r="AF2" s="847" t="s">
        <v>406</v>
      </c>
      <c r="AG2" s="252"/>
      <c r="AH2" s="252"/>
      <c r="AI2" s="252"/>
      <c r="AJ2" s="252"/>
      <c r="AK2" s="252"/>
      <c r="AL2" s="252"/>
      <c r="AM2" s="252"/>
      <c r="AN2" s="252"/>
      <c r="AO2" s="847" t="s">
        <v>406</v>
      </c>
      <c r="AP2" s="252"/>
      <c r="AQ2" s="252"/>
      <c r="AR2" s="252"/>
      <c r="AS2" s="252"/>
      <c r="AT2" s="252"/>
      <c r="AU2" s="252"/>
      <c r="AV2" s="252"/>
      <c r="AW2" s="252"/>
      <c r="AX2" s="847" t="s">
        <v>406</v>
      </c>
      <c r="AY2" s="252"/>
      <c r="AZ2" s="252"/>
      <c r="BA2" s="252"/>
      <c r="BB2" s="252"/>
      <c r="BC2" s="252"/>
      <c r="BD2" s="252"/>
      <c r="BE2" s="252"/>
      <c r="BF2" s="252"/>
      <c r="BG2" s="847" t="s">
        <v>406</v>
      </c>
      <c r="BH2" s="252"/>
      <c r="BI2" s="252"/>
      <c r="BJ2" s="252"/>
      <c r="BK2" s="252"/>
      <c r="BL2" s="252"/>
      <c r="BM2" s="252"/>
      <c r="BN2" s="252"/>
      <c r="BO2" s="252"/>
      <c r="BP2" s="847" t="s">
        <v>406</v>
      </c>
      <c r="BQ2" s="252"/>
      <c r="BR2" s="252"/>
      <c r="BS2" s="252"/>
      <c r="BT2" s="252"/>
      <c r="BU2" s="252"/>
      <c r="BV2" s="252"/>
      <c r="BW2" s="252"/>
      <c r="BX2" s="252"/>
      <c r="BY2" s="847" t="s">
        <v>406</v>
      </c>
      <c r="BZ2" s="252"/>
      <c r="CA2" s="252"/>
      <c r="CB2" s="252"/>
      <c r="CC2" s="252"/>
      <c r="CD2" s="252"/>
      <c r="CE2" s="252"/>
      <c r="CF2" s="252"/>
      <c r="CG2" s="252"/>
      <c r="CH2" s="847" t="s">
        <v>406</v>
      </c>
      <c r="CI2" s="394"/>
      <c r="CJ2" s="3"/>
      <c r="CK2" s="3"/>
      <c r="CL2" s="3"/>
      <c r="CM2" s="3"/>
      <c r="CN2" s="252"/>
      <c r="CO2" s="252"/>
      <c r="CP2" s="252"/>
      <c r="CQ2" s="3"/>
      <c r="CR2" s="3"/>
      <c r="CS2" s="3"/>
      <c r="CT2" s="3"/>
      <c r="CU2" s="3"/>
    </row>
    <row r="3" spans="1:108" ht="3" customHeight="1">
      <c r="A3" s="51"/>
      <c r="B3" s="51"/>
      <c r="C3" s="252"/>
      <c r="D3" s="252"/>
      <c r="E3" s="128"/>
      <c r="F3" s="128"/>
      <c r="G3" s="128"/>
      <c r="H3" s="479"/>
      <c r="I3" s="480"/>
      <c r="J3" s="128"/>
      <c r="K3" s="128"/>
      <c r="L3" s="129"/>
      <c r="M3" s="129"/>
      <c r="N3" s="128"/>
      <c r="O3" s="128"/>
      <c r="P3" s="128"/>
      <c r="Q3" s="479"/>
      <c r="R3" s="480"/>
      <c r="S3" s="128"/>
      <c r="T3" s="128"/>
      <c r="U3" s="129"/>
      <c r="V3" s="129"/>
      <c r="W3" s="128"/>
      <c r="X3" s="128"/>
      <c r="Y3" s="128"/>
      <c r="Z3" s="479"/>
      <c r="AA3" s="480"/>
      <c r="AB3" s="128"/>
      <c r="AC3" s="128"/>
      <c r="AD3" s="129"/>
      <c r="AE3" s="129"/>
      <c r="AF3" s="128"/>
      <c r="AG3" s="128"/>
      <c r="AH3" s="128"/>
      <c r="AI3" s="479"/>
      <c r="AJ3" s="480"/>
      <c r="AK3" s="128"/>
      <c r="AL3" s="128"/>
      <c r="AM3" s="129"/>
      <c r="AN3" s="129"/>
      <c r="AO3" s="128"/>
      <c r="AP3" s="128"/>
      <c r="AQ3" s="128"/>
      <c r="AR3" s="479"/>
      <c r="AS3" s="480"/>
      <c r="AT3" s="128"/>
      <c r="AU3" s="128"/>
      <c r="AV3" s="129"/>
      <c r="AW3" s="129"/>
      <c r="AX3" s="128"/>
      <c r="AY3" s="128"/>
      <c r="AZ3" s="128"/>
      <c r="BA3" s="479"/>
      <c r="BB3" s="480"/>
      <c r="BC3" s="128"/>
      <c r="BD3" s="128"/>
      <c r="BE3" s="129"/>
      <c r="BF3" s="129"/>
      <c r="BG3" s="128"/>
      <c r="BH3" s="128"/>
      <c r="BI3" s="128"/>
      <c r="BJ3" s="479"/>
      <c r="BK3" s="480"/>
      <c r="BL3" s="128"/>
      <c r="BM3" s="128"/>
      <c r="BN3" s="129"/>
      <c r="BO3" s="129"/>
      <c r="BP3" s="128"/>
      <c r="BQ3" s="128"/>
      <c r="BR3" s="128"/>
      <c r="BS3" s="479"/>
      <c r="BT3" s="480"/>
      <c r="BU3" s="128"/>
      <c r="BV3" s="128"/>
      <c r="BW3" s="129"/>
      <c r="BX3" s="129"/>
      <c r="BY3" s="128"/>
      <c r="BZ3" s="128"/>
      <c r="CA3" s="128"/>
      <c r="CB3" s="479"/>
      <c r="CC3" s="480"/>
      <c r="CD3" s="128"/>
      <c r="CE3" s="128"/>
      <c r="CF3" s="129"/>
      <c r="CG3" s="129"/>
      <c r="CH3" s="395"/>
      <c r="CI3" s="395"/>
      <c r="CJ3" s="3"/>
      <c r="CK3" s="3"/>
      <c r="CL3" s="3"/>
      <c r="CM3" s="3"/>
      <c r="CN3" s="479"/>
      <c r="CO3" s="480"/>
      <c r="CP3" s="128"/>
      <c r="CQ3" s="3"/>
      <c r="CR3" s="3"/>
      <c r="CS3" s="3"/>
      <c r="CT3" s="3"/>
      <c r="CU3" s="3"/>
    </row>
    <row r="4" spans="1:108" s="152" customFormat="1" ht="13">
      <c r="A4" s="830"/>
      <c r="B4" s="830"/>
      <c r="C4" s="830"/>
      <c r="D4" s="839"/>
      <c r="E4" s="132" t="s">
        <v>262</v>
      </c>
      <c r="F4" s="943">
        <f>+'Budget Summ Amt'!D6</f>
        <v>0</v>
      </c>
      <c r="G4" s="943"/>
      <c r="H4" s="943"/>
      <c r="I4" s="830"/>
      <c r="J4" s="830"/>
      <c r="K4" s="470" t="s">
        <v>407</v>
      </c>
      <c r="L4" s="401">
        <f>+'Budget Summ Amt'!I6</f>
        <v>0</v>
      </c>
      <c r="M4" s="830"/>
      <c r="N4" s="132" t="s">
        <v>262</v>
      </c>
      <c r="O4" s="943">
        <f>+$F4</f>
        <v>0</v>
      </c>
      <c r="P4" s="943"/>
      <c r="Q4" s="943"/>
      <c r="R4" s="830"/>
      <c r="S4" s="830"/>
      <c r="T4" s="470" t="s">
        <v>407</v>
      </c>
      <c r="U4" s="401">
        <f>+$L4</f>
        <v>0</v>
      </c>
      <c r="V4" s="830"/>
      <c r="W4" s="132" t="s">
        <v>262</v>
      </c>
      <c r="X4" s="943">
        <f>+$F4</f>
        <v>0</v>
      </c>
      <c r="Y4" s="943"/>
      <c r="Z4" s="943"/>
      <c r="AA4" s="830"/>
      <c r="AB4" s="830"/>
      <c r="AC4" s="470" t="s">
        <v>407</v>
      </c>
      <c r="AD4" s="401">
        <f>+$L4</f>
        <v>0</v>
      </c>
      <c r="AE4" s="830"/>
      <c r="AF4" s="132" t="s">
        <v>262</v>
      </c>
      <c r="AG4" s="943">
        <f>+$F4</f>
        <v>0</v>
      </c>
      <c r="AH4" s="943"/>
      <c r="AI4" s="943"/>
      <c r="AJ4" s="830"/>
      <c r="AK4" s="830"/>
      <c r="AL4" s="470" t="s">
        <v>407</v>
      </c>
      <c r="AM4" s="401">
        <f>+$L4</f>
        <v>0</v>
      </c>
      <c r="AN4" s="830"/>
      <c r="AO4" s="132" t="s">
        <v>262</v>
      </c>
      <c r="AP4" s="943">
        <f>+$F4</f>
        <v>0</v>
      </c>
      <c r="AQ4" s="943"/>
      <c r="AR4" s="943"/>
      <c r="AS4" s="830"/>
      <c r="AT4" s="830"/>
      <c r="AU4" s="470" t="s">
        <v>407</v>
      </c>
      <c r="AV4" s="401">
        <f>+$L4</f>
        <v>0</v>
      </c>
      <c r="AW4" s="830"/>
      <c r="AX4" s="132" t="s">
        <v>262</v>
      </c>
      <c r="AY4" s="943">
        <f>+$F4</f>
        <v>0</v>
      </c>
      <c r="AZ4" s="943"/>
      <c r="BA4" s="943"/>
      <c r="BB4" s="830"/>
      <c r="BC4" s="830"/>
      <c r="BD4" s="470" t="s">
        <v>407</v>
      </c>
      <c r="BE4" s="401">
        <f>+$L4</f>
        <v>0</v>
      </c>
      <c r="BF4" s="830"/>
      <c r="BG4" s="132" t="s">
        <v>262</v>
      </c>
      <c r="BH4" s="943">
        <f>+$F4</f>
        <v>0</v>
      </c>
      <c r="BI4" s="943"/>
      <c r="BJ4" s="943"/>
      <c r="BK4" s="830"/>
      <c r="BL4" s="830"/>
      <c r="BM4" s="470" t="s">
        <v>407</v>
      </c>
      <c r="BN4" s="401">
        <f>+$L4</f>
        <v>0</v>
      </c>
      <c r="BO4" s="830"/>
      <c r="BP4" s="132" t="s">
        <v>262</v>
      </c>
      <c r="BQ4" s="943">
        <f>+$F4</f>
        <v>0</v>
      </c>
      <c r="BR4" s="943"/>
      <c r="BS4" s="943"/>
      <c r="BT4" s="830"/>
      <c r="BU4" s="830"/>
      <c r="BV4" s="470" t="s">
        <v>407</v>
      </c>
      <c r="BW4" s="401">
        <f>+$L4</f>
        <v>0</v>
      </c>
      <c r="BX4" s="830"/>
      <c r="BY4" s="132" t="s">
        <v>262</v>
      </c>
      <c r="BZ4" s="943">
        <f>+$F4</f>
        <v>0</v>
      </c>
      <c r="CA4" s="943"/>
      <c r="CB4" s="943"/>
      <c r="CC4" s="830"/>
      <c r="CD4" s="830"/>
      <c r="CE4" s="470" t="s">
        <v>407</v>
      </c>
      <c r="CF4" s="401">
        <f>+$L4</f>
        <v>0</v>
      </c>
      <c r="CG4" s="830"/>
      <c r="CH4" s="132" t="s">
        <v>262</v>
      </c>
      <c r="CI4" s="943">
        <f>+$F4</f>
        <v>0</v>
      </c>
      <c r="CJ4" s="943"/>
      <c r="CK4" s="943"/>
      <c r="CL4" s="830"/>
      <c r="CM4" s="830"/>
      <c r="CN4" s="470" t="s">
        <v>407</v>
      </c>
      <c r="CO4" s="401">
        <f>+$L4</f>
        <v>0</v>
      </c>
      <c r="CP4" s="704"/>
      <c r="CQ4" s="704"/>
      <c r="CR4" s="470" t="s">
        <v>407</v>
      </c>
      <c r="CS4" s="401">
        <f>+$L4</f>
        <v>0</v>
      </c>
      <c r="CT4" s="830"/>
      <c r="CU4" s="830"/>
      <c r="CV4" s="830"/>
      <c r="CW4" s="830"/>
      <c r="CX4" s="830"/>
      <c r="CY4" s="830"/>
      <c r="CZ4" s="830"/>
      <c r="DA4" s="830"/>
      <c r="DB4" s="830"/>
      <c r="DC4" s="830"/>
      <c r="DD4" s="830"/>
    </row>
    <row r="5" spans="1:108" s="152" customFormat="1" ht="15" customHeight="1">
      <c r="A5" s="839"/>
      <c r="B5" s="839"/>
      <c r="C5" s="839"/>
      <c r="D5" s="839"/>
      <c r="E5" s="253" t="s">
        <v>264</v>
      </c>
      <c r="F5" s="134">
        <f>+'Budget Summ Amt'!L6</f>
        <v>0</v>
      </c>
      <c r="G5" s="830"/>
      <c r="H5" s="830"/>
      <c r="I5" s="839"/>
      <c r="J5" s="839"/>
      <c r="K5" s="253" t="s">
        <v>265</v>
      </c>
      <c r="L5" s="134">
        <f>+'Budget Summ Amt'!O6</f>
        <v>0</v>
      </c>
      <c r="M5" s="833"/>
      <c r="N5" s="253" t="s">
        <v>264</v>
      </c>
      <c r="O5" s="943">
        <f>+$F5</f>
        <v>0</v>
      </c>
      <c r="P5" s="943"/>
      <c r="Q5" s="943"/>
      <c r="R5" s="839"/>
      <c r="S5" s="839"/>
      <c r="T5" s="254" t="s">
        <v>265</v>
      </c>
      <c r="U5" s="789">
        <f>+$L5</f>
        <v>0</v>
      </c>
      <c r="V5" s="833"/>
      <c r="W5" s="253" t="s">
        <v>264</v>
      </c>
      <c r="X5" s="943">
        <f>+$F5</f>
        <v>0</v>
      </c>
      <c r="Y5" s="943"/>
      <c r="Z5" s="943"/>
      <c r="AA5" s="839"/>
      <c r="AB5" s="839"/>
      <c r="AC5" s="254" t="s">
        <v>265</v>
      </c>
      <c r="AD5" s="789">
        <f>+$L5</f>
        <v>0</v>
      </c>
      <c r="AE5" s="833"/>
      <c r="AF5" s="253" t="s">
        <v>264</v>
      </c>
      <c r="AG5" s="943">
        <f>+$F5</f>
        <v>0</v>
      </c>
      <c r="AH5" s="943"/>
      <c r="AI5" s="943"/>
      <c r="AJ5" s="839"/>
      <c r="AK5" s="839"/>
      <c r="AL5" s="254" t="s">
        <v>265</v>
      </c>
      <c r="AM5" s="789">
        <f>+$L5</f>
        <v>0</v>
      </c>
      <c r="AN5" s="833"/>
      <c r="AO5" s="253" t="s">
        <v>264</v>
      </c>
      <c r="AP5" s="943">
        <f>+$F5</f>
        <v>0</v>
      </c>
      <c r="AQ5" s="943"/>
      <c r="AR5" s="943"/>
      <c r="AS5" s="839"/>
      <c r="AT5" s="839"/>
      <c r="AU5" s="254" t="s">
        <v>265</v>
      </c>
      <c r="AV5" s="789">
        <f>+$L5</f>
        <v>0</v>
      </c>
      <c r="AW5" s="833"/>
      <c r="AX5" s="253" t="s">
        <v>264</v>
      </c>
      <c r="AY5" s="943">
        <f>+$F5</f>
        <v>0</v>
      </c>
      <c r="AZ5" s="943"/>
      <c r="BA5" s="943"/>
      <c r="BB5" s="839"/>
      <c r="BC5" s="839"/>
      <c r="BD5" s="254" t="s">
        <v>265</v>
      </c>
      <c r="BE5" s="789">
        <f>+$L5</f>
        <v>0</v>
      </c>
      <c r="BF5" s="833"/>
      <c r="BG5" s="253" t="s">
        <v>264</v>
      </c>
      <c r="BH5" s="943">
        <f>+$F5</f>
        <v>0</v>
      </c>
      <c r="BI5" s="943"/>
      <c r="BJ5" s="943"/>
      <c r="BK5" s="839"/>
      <c r="BL5" s="839"/>
      <c r="BM5" s="254" t="s">
        <v>265</v>
      </c>
      <c r="BN5" s="789">
        <f>+$L5</f>
        <v>0</v>
      </c>
      <c r="BO5" s="833"/>
      <c r="BP5" s="253" t="s">
        <v>264</v>
      </c>
      <c r="BQ5" s="943">
        <f>+$F5</f>
        <v>0</v>
      </c>
      <c r="BR5" s="943"/>
      <c r="BS5" s="943"/>
      <c r="BT5" s="839"/>
      <c r="BU5" s="839"/>
      <c r="BV5" s="254" t="s">
        <v>265</v>
      </c>
      <c r="BW5" s="789">
        <f>+$L5</f>
        <v>0</v>
      </c>
      <c r="BX5" s="833"/>
      <c r="BY5" s="253" t="s">
        <v>264</v>
      </c>
      <c r="BZ5" s="943">
        <f>+$F5</f>
        <v>0</v>
      </c>
      <c r="CA5" s="943"/>
      <c r="CB5" s="943"/>
      <c r="CC5" s="839"/>
      <c r="CD5" s="839"/>
      <c r="CE5" s="254" t="s">
        <v>265</v>
      </c>
      <c r="CF5" s="789">
        <f>+$L5</f>
        <v>0</v>
      </c>
      <c r="CG5" s="833"/>
      <c r="CH5" s="253" t="s">
        <v>264</v>
      </c>
      <c r="CI5" s="943">
        <f>+$F5</f>
        <v>0</v>
      </c>
      <c r="CJ5" s="943"/>
      <c r="CK5" s="943"/>
      <c r="CL5" s="839"/>
      <c r="CM5" s="839"/>
      <c r="CN5" s="254" t="s">
        <v>265</v>
      </c>
      <c r="CO5" s="789">
        <f>+$L5</f>
        <v>0</v>
      </c>
      <c r="CP5" s="839"/>
      <c r="CQ5" s="830"/>
      <c r="CR5" s="254" t="s">
        <v>265</v>
      </c>
      <c r="CS5" s="789">
        <f>+$L5</f>
        <v>0</v>
      </c>
      <c r="CT5" s="830"/>
      <c r="CU5" s="830"/>
      <c r="CV5" s="833"/>
      <c r="CW5" s="833"/>
      <c r="CX5" s="830"/>
      <c r="CY5" s="830"/>
      <c r="CZ5" s="830"/>
      <c r="DA5" s="830"/>
      <c r="DB5" s="830"/>
      <c r="DC5" s="830"/>
      <c r="DD5" s="830"/>
    </row>
    <row r="6" spans="1:108" s="152" customFormat="1" ht="23.25" customHeight="1">
      <c r="A6" s="830"/>
      <c r="B6" s="481"/>
      <c r="C6" s="482"/>
      <c r="D6" s="482"/>
      <c r="E6" s="936" t="s">
        <v>408</v>
      </c>
      <c r="F6" s="936"/>
      <c r="G6" s="936"/>
      <c r="H6" s="936"/>
      <c r="I6" s="936"/>
      <c r="J6" s="936"/>
      <c r="K6" s="936"/>
      <c r="L6" s="936"/>
      <c r="M6" s="936"/>
      <c r="N6" s="936" t="s">
        <v>408</v>
      </c>
      <c r="O6" s="936"/>
      <c r="P6" s="936"/>
      <c r="Q6" s="936"/>
      <c r="R6" s="936"/>
      <c r="S6" s="936"/>
      <c r="T6" s="936"/>
      <c r="U6" s="936"/>
      <c r="V6" s="936"/>
      <c r="W6" s="936" t="s">
        <v>408</v>
      </c>
      <c r="X6" s="936"/>
      <c r="Y6" s="936"/>
      <c r="Z6" s="936"/>
      <c r="AA6" s="936"/>
      <c r="AB6" s="936"/>
      <c r="AC6" s="936"/>
      <c r="AD6" s="936"/>
      <c r="AE6" s="936"/>
      <c r="AF6" s="936" t="s">
        <v>408</v>
      </c>
      <c r="AG6" s="936"/>
      <c r="AH6" s="936"/>
      <c r="AI6" s="936"/>
      <c r="AJ6" s="936"/>
      <c r="AK6" s="936"/>
      <c r="AL6" s="936"/>
      <c r="AM6" s="936"/>
      <c r="AN6" s="936"/>
      <c r="AO6" s="936" t="s">
        <v>408</v>
      </c>
      <c r="AP6" s="936"/>
      <c r="AQ6" s="936"/>
      <c r="AR6" s="936"/>
      <c r="AS6" s="936"/>
      <c r="AT6" s="936"/>
      <c r="AU6" s="936"/>
      <c r="AV6" s="936"/>
      <c r="AW6" s="936"/>
      <c r="AX6" s="936" t="s">
        <v>408</v>
      </c>
      <c r="AY6" s="936"/>
      <c r="AZ6" s="936"/>
      <c r="BA6" s="936"/>
      <c r="BB6" s="936"/>
      <c r="BC6" s="936"/>
      <c r="BD6" s="936"/>
      <c r="BE6" s="936"/>
      <c r="BF6" s="936"/>
      <c r="BG6" s="936" t="s">
        <v>408</v>
      </c>
      <c r="BH6" s="936"/>
      <c r="BI6" s="936"/>
      <c r="BJ6" s="936"/>
      <c r="BK6" s="936"/>
      <c r="BL6" s="936"/>
      <c r="BM6" s="936"/>
      <c r="BN6" s="936"/>
      <c r="BO6" s="936"/>
      <c r="BP6" s="936" t="s">
        <v>408</v>
      </c>
      <c r="BQ6" s="936"/>
      <c r="BR6" s="936"/>
      <c r="BS6" s="936"/>
      <c r="BT6" s="936"/>
      <c r="BU6" s="936"/>
      <c r="BV6" s="936"/>
      <c r="BW6" s="936"/>
      <c r="BX6" s="936"/>
      <c r="BY6" s="936" t="s">
        <v>408</v>
      </c>
      <c r="BZ6" s="936"/>
      <c r="CA6" s="936"/>
      <c r="CB6" s="936"/>
      <c r="CC6" s="936"/>
      <c r="CD6" s="936"/>
      <c r="CE6" s="936"/>
      <c r="CF6" s="936"/>
      <c r="CG6" s="936"/>
      <c r="CH6" s="936" t="s">
        <v>408</v>
      </c>
      <c r="CI6" s="936"/>
      <c r="CJ6" s="936"/>
      <c r="CK6" s="936"/>
      <c r="CL6" s="936"/>
      <c r="CM6" s="936"/>
      <c r="CN6" s="936"/>
      <c r="CO6" s="936"/>
      <c r="CP6" s="936"/>
      <c r="CQ6" s="936"/>
      <c r="CR6" s="936"/>
      <c r="CS6" s="936"/>
      <c r="CT6" s="936"/>
      <c r="CU6" s="936"/>
      <c r="CV6" s="936"/>
      <c r="CW6" s="849"/>
      <c r="CX6" s="830"/>
      <c r="CY6" s="830"/>
      <c r="CZ6" s="830"/>
      <c r="DA6" s="830"/>
      <c r="DB6" s="830"/>
      <c r="DC6" s="830"/>
      <c r="DD6" s="830"/>
    </row>
    <row r="7" spans="1:108" ht="1.5" customHeight="1" thickBot="1">
      <c r="A7" s="396"/>
      <c r="B7" s="396"/>
      <c r="C7" s="396"/>
      <c r="D7" s="396"/>
      <c r="E7" s="397"/>
      <c r="F7" s="397"/>
      <c r="G7" s="397"/>
      <c r="Q7" s="398"/>
      <c r="R7" s="398"/>
      <c r="S7" s="398"/>
      <c r="T7" s="398"/>
      <c r="U7" s="398"/>
      <c r="V7" s="398"/>
      <c r="W7" s="398"/>
      <c r="X7" s="398"/>
      <c r="Y7" s="398"/>
      <c r="Z7" s="398"/>
      <c r="AA7" s="398"/>
      <c r="AB7" s="398"/>
      <c r="AC7" s="398"/>
    </row>
    <row r="8" spans="1:108" ht="14.25" customHeight="1" thickTop="1">
      <c r="A8" s="402" t="s">
        <v>266</v>
      </c>
      <c r="B8" s="403"/>
      <c r="C8" s="403"/>
      <c r="D8" s="404"/>
      <c r="E8" s="952" t="s">
        <v>378</v>
      </c>
      <c r="F8" s="954" t="s">
        <v>379</v>
      </c>
      <c r="G8" s="956" t="s">
        <v>409</v>
      </c>
      <c r="H8" s="937" t="s">
        <v>410</v>
      </c>
      <c r="I8" s="938"/>
      <c r="J8" s="939"/>
      <c r="K8" s="937" t="s">
        <v>411</v>
      </c>
      <c r="L8" s="938"/>
      <c r="M8" s="939"/>
      <c r="N8" s="937" t="s">
        <v>411</v>
      </c>
      <c r="O8" s="938"/>
      <c r="P8" s="939"/>
      <c r="Q8" s="937" t="s">
        <v>411</v>
      </c>
      <c r="R8" s="938"/>
      <c r="S8" s="939"/>
      <c r="T8" s="937" t="s">
        <v>411</v>
      </c>
      <c r="U8" s="938"/>
      <c r="V8" s="939"/>
      <c r="W8" s="937" t="s">
        <v>411</v>
      </c>
      <c r="X8" s="938"/>
      <c r="Y8" s="939"/>
      <c r="Z8" s="937" t="s">
        <v>411</v>
      </c>
      <c r="AA8" s="938"/>
      <c r="AB8" s="939"/>
      <c r="AC8" s="937" t="s">
        <v>411</v>
      </c>
      <c r="AD8" s="938"/>
      <c r="AE8" s="939"/>
      <c r="AF8" s="937" t="s">
        <v>411</v>
      </c>
      <c r="AG8" s="938"/>
      <c r="AH8" s="939"/>
      <c r="AI8" s="937" t="s">
        <v>411</v>
      </c>
      <c r="AJ8" s="938"/>
      <c r="AK8" s="939"/>
      <c r="AL8" s="937" t="s">
        <v>411</v>
      </c>
      <c r="AM8" s="938"/>
      <c r="AN8" s="939"/>
      <c r="AO8" s="937" t="s">
        <v>411</v>
      </c>
      <c r="AP8" s="938"/>
      <c r="AQ8" s="939"/>
      <c r="AR8" s="937" t="s">
        <v>411</v>
      </c>
      <c r="AS8" s="938"/>
      <c r="AT8" s="939"/>
      <c r="AU8" s="937" t="s">
        <v>411</v>
      </c>
      <c r="AV8" s="938"/>
      <c r="AW8" s="939"/>
      <c r="AX8" s="937" t="s">
        <v>411</v>
      </c>
      <c r="AY8" s="938"/>
      <c r="AZ8" s="939"/>
      <c r="BA8" s="937" t="s">
        <v>411</v>
      </c>
      <c r="BB8" s="938"/>
      <c r="BC8" s="939"/>
      <c r="BD8" s="937" t="s">
        <v>411</v>
      </c>
      <c r="BE8" s="938"/>
      <c r="BF8" s="939"/>
      <c r="BG8" s="937" t="s">
        <v>411</v>
      </c>
      <c r="BH8" s="938"/>
      <c r="BI8" s="939"/>
      <c r="BJ8" s="937" t="s">
        <v>411</v>
      </c>
      <c r="BK8" s="938"/>
      <c r="BL8" s="939"/>
      <c r="BM8" s="937" t="s">
        <v>411</v>
      </c>
      <c r="BN8" s="938"/>
      <c r="BO8" s="939"/>
      <c r="BP8" s="937" t="s">
        <v>411</v>
      </c>
      <c r="BQ8" s="938"/>
      <c r="BR8" s="939"/>
      <c r="BS8" s="937" t="s">
        <v>411</v>
      </c>
      <c r="BT8" s="938"/>
      <c r="BU8" s="939"/>
      <c r="BV8" s="937" t="s">
        <v>411</v>
      </c>
      <c r="BW8" s="938"/>
      <c r="BX8" s="939"/>
      <c r="BY8" s="937" t="s">
        <v>411</v>
      </c>
      <c r="BZ8" s="938"/>
      <c r="CA8" s="939"/>
      <c r="CB8" s="937" t="s">
        <v>411</v>
      </c>
      <c r="CC8" s="938"/>
      <c r="CD8" s="939"/>
      <c r="CE8" s="937" t="s">
        <v>411</v>
      </c>
      <c r="CF8" s="938"/>
      <c r="CG8" s="939"/>
      <c r="CH8" s="937" t="s">
        <v>411</v>
      </c>
      <c r="CI8" s="938"/>
      <c r="CJ8" s="939"/>
      <c r="CK8" s="937" t="s">
        <v>411</v>
      </c>
      <c r="CL8" s="938"/>
      <c r="CM8" s="939"/>
      <c r="CN8" s="937" t="s">
        <v>411</v>
      </c>
      <c r="CO8" s="938"/>
      <c r="CP8" s="939"/>
      <c r="CQ8" s="937" t="s">
        <v>411</v>
      </c>
      <c r="CR8" s="938"/>
      <c r="CS8" s="939"/>
      <c r="CT8" s="950"/>
      <c r="CU8" s="950"/>
      <c r="CV8" s="950"/>
      <c r="CW8" s="850"/>
      <c r="CX8" s="944" t="s">
        <v>412</v>
      </c>
      <c r="CY8" s="945"/>
      <c r="CZ8" s="946"/>
    </row>
    <row r="9" spans="1:108">
      <c r="A9" s="405" t="s">
        <v>268</v>
      </c>
      <c r="B9" s="406"/>
      <c r="C9" s="406"/>
      <c r="D9" s="407"/>
      <c r="E9" s="953"/>
      <c r="F9" s="955"/>
      <c r="G9" s="957"/>
      <c r="H9" s="940" t="s">
        <v>413</v>
      </c>
      <c r="I9" s="941"/>
      <c r="J9" s="942"/>
      <c r="K9" s="940" t="s">
        <v>414</v>
      </c>
      <c r="L9" s="941"/>
      <c r="M9" s="942"/>
      <c r="N9" s="940" t="s">
        <v>415</v>
      </c>
      <c r="O9" s="941"/>
      <c r="P9" s="942"/>
      <c r="Q9" s="940" t="s">
        <v>416</v>
      </c>
      <c r="R9" s="941"/>
      <c r="S9" s="942"/>
      <c r="T9" s="940" t="s">
        <v>417</v>
      </c>
      <c r="U9" s="941"/>
      <c r="V9" s="942"/>
      <c r="W9" s="940" t="s">
        <v>418</v>
      </c>
      <c r="X9" s="941"/>
      <c r="Y9" s="942"/>
      <c r="Z9" s="940" t="s">
        <v>419</v>
      </c>
      <c r="AA9" s="941"/>
      <c r="AB9" s="942"/>
      <c r="AC9" s="940" t="s">
        <v>420</v>
      </c>
      <c r="AD9" s="941"/>
      <c r="AE9" s="942"/>
      <c r="AF9" s="940" t="s">
        <v>421</v>
      </c>
      <c r="AG9" s="941"/>
      <c r="AH9" s="942"/>
      <c r="AI9" s="940" t="s">
        <v>422</v>
      </c>
      <c r="AJ9" s="941"/>
      <c r="AK9" s="942"/>
      <c r="AL9" s="940" t="s">
        <v>423</v>
      </c>
      <c r="AM9" s="941"/>
      <c r="AN9" s="942"/>
      <c r="AO9" s="940" t="s">
        <v>424</v>
      </c>
      <c r="AP9" s="941"/>
      <c r="AQ9" s="942"/>
      <c r="AR9" s="940" t="s">
        <v>425</v>
      </c>
      <c r="AS9" s="941"/>
      <c r="AT9" s="942"/>
      <c r="AU9" s="940" t="s">
        <v>426</v>
      </c>
      <c r="AV9" s="941"/>
      <c r="AW9" s="942"/>
      <c r="AX9" s="940" t="s">
        <v>427</v>
      </c>
      <c r="AY9" s="941"/>
      <c r="AZ9" s="942"/>
      <c r="BA9" s="940" t="s">
        <v>428</v>
      </c>
      <c r="BB9" s="941"/>
      <c r="BC9" s="942"/>
      <c r="BD9" s="940" t="s">
        <v>429</v>
      </c>
      <c r="BE9" s="941"/>
      <c r="BF9" s="942"/>
      <c r="BG9" s="940" t="s">
        <v>430</v>
      </c>
      <c r="BH9" s="941"/>
      <c r="BI9" s="942"/>
      <c r="BJ9" s="940" t="s">
        <v>431</v>
      </c>
      <c r="BK9" s="941"/>
      <c r="BL9" s="942"/>
      <c r="BM9" s="940" t="s">
        <v>432</v>
      </c>
      <c r="BN9" s="941"/>
      <c r="BO9" s="942"/>
      <c r="BP9" s="940" t="s">
        <v>433</v>
      </c>
      <c r="BQ9" s="941"/>
      <c r="BR9" s="942"/>
      <c r="BS9" s="940" t="s">
        <v>434</v>
      </c>
      <c r="BT9" s="941"/>
      <c r="BU9" s="942"/>
      <c r="BV9" s="940" t="s">
        <v>435</v>
      </c>
      <c r="BW9" s="941"/>
      <c r="BX9" s="942"/>
      <c r="BY9" s="940" t="s">
        <v>436</v>
      </c>
      <c r="BZ9" s="941"/>
      <c r="CA9" s="942"/>
      <c r="CB9" s="940" t="s">
        <v>437</v>
      </c>
      <c r="CC9" s="941"/>
      <c r="CD9" s="942"/>
      <c r="CE9" s="940" t="s">
        <v>438</v>
      </c>
      <c r="CF9" s="941"/>
      <c r="CG9" s="942"/>
      <c r="CH9" s="940" t="s">
        <v>439</v>
      </c>
      <c r="CI9" s="941"/>
      <c r="CJ9" s="942"/>
      <c r="CK9" s="940" t="s">
        <v>440</v>
      </c>
      <c r="CL9" s="941"/>
      <c r="CM9" s="942"/>
      <c r="CN9" s="940" t="s">
        <v>441</v>
      </c>
      <c r="CO9" s="941"/>
      <c r="CP9" s="942"/>
      <c r="CQ9" s="940" t="s">
        <v>442</v>
      </c>
      <c r="CR9" s="941"/>
      <c r="CS9" s="942"/>
      <c r="CT9" s="951"/>
      <c r="CU9" s="951"/>
      <c r="CV9" s="951"/>
      <c r="CW9" s="851"/>
      <c r="CX9" s="947"/>
      <c r="CY9" s="948"/>
      <c r="CZ9" s="949"/>
    </row>
    <row r="10" spans="1:108" s="399" customFormat="1" ht="18">
      <c r="A10" s="408"/>
      <c r="B10" s="409"/>
      <c r="C10" s="409"/>
      <c r="D10" s="409"/>
      <c r="E10" s="422" t="s">
        <v>443</v>
      </c>
      <c r="F10" s="423" t="s">
        <v>443</v>
      </c>
      <c r="G10" s="424" t="s">
        <v>443</v>
      </c>
      <c r="H10" s="384" t="s">
        <v>444</v>
      </c>
      <c r="I10" s="385" t="s">
        <v>445</v>
      </c>
      <c r="J10" s="386" t="s">
        <v>446</v>
      </c>
      <c r="K10" s="384" t="s">
        <v>444</v>
      </c>
      <c r="L10" s="385" t="s">
        <v>445</v>
      </c>
      <c r="M10" s="386" t="s">
        <v>446</v>
      </c>
      <c r="N10" s="384" t="s">
        <v>444</v>
      </c>
      <c r="O10" s="385" t="s">
        <v>445</v>
      </c>
      <c r="P10" s="386" t="s">
        <v>446</v>
      </c>
      <c r="Q10" s="384" t="s">
        <v>444</v>
      </c>
      <c r="R10" s="385" t="s">
        <v>445</v>
      </c>
      <c r="S10" s="386" t="s">
        <v>446</v>
      </c>
      <c r="T10" s="384" t="s">
        <v>444</v>
      </c>
      <c r="U10" s="385" t="s">
        <v>445</v>
      </c>
      <c r="V10" s="386" t="s">
        <v>446</v>
      </c>
      <c r="W10" s="384" t="s">
        <v>444</v>
      </c>
      <c r="X10" s="385" t="s">
        <v>445</v>
      </c>
      <c r="Y10" s="386" t="s">
        <v>446</v>
      </c>
      <c r="Z10" s="384" t="s">
        <v>444</v>
      </c>
      <c r="AA10" s="385" t="s">
        <v>445</v>
      </c>
      <c r="AB10" s="386" t="s">
        <v>446</v>
      </c>
      <c r="AC10" s="384" t="s">
        <v>444</v>
      </c>
      <c r="AD10" s="385" t="s">
        <v>445</v>
      </c>
      <c r="AE10" s="386" t="s">
        <v>446</v>
      </c>
      <c r="AF10" s="384" t="s">
        <v>444</v>
      </c>
      <c r="AG10" s="385" t="s">
        <v>445</v>
      </c>
      <c r="AH10" s="386" t="s">
        <v>446</v>
      </c>
      <c r="AI10" s="384" t="s">
        <v>444</v>
      </c>
      <c r="AJ10" s="385" t="s">
        <v>445</v>
      </c>
      <c r="AK10" s="386" t="s">
        <v>446</v>
      </c>
      <c r="AL10" s="384" t="s">
        <v>444</v>
      </c>
      <c r="AM10" s="385" t="s">
        <v>445</v>
      </c>
      <c r="AN10" s="386" t="s">
        <v>446</v>
      </c>
      <c r="AO10" s="384" t="s">
        <v>444</v>
      </c>
      <c r="AP10" s="385" t="s">
        <v>445</v>
      </c>
      <c r="AQ10" s="386" t="s">
        <v>446</v>
      </c>
      <c r="AR10" s="384" t="s">
        <v>444</v>
      </c>
      <c r="AS10" s="385" t="s">
        <v>445</v>
      </c>
      <c r="AT10" s="386" t="s">
        <v>446</v>
      </c>
      <c r="AU10" s="384" t="s">
        <v>444</v>
      </c>
      <c r="AV10" s="385" t="s">
        <v>445</v>
      </c>
      <c r="AW10" s="386" t="s">
        <v>446</v>
      </c>
      <c r="AX10" s="384" t="s">
        <v>444</v>
      </c>
      <c r="AY10" s="385" t="s">
        <v>445</v>
      </c>
      <c r="AZ10" s="386" t="s">
        <v>446</v>
      </c>
      <c r="BA10" s="384" t="s">
        <v>444</v>
      </c>
      <c r="BB10" s="385" t="s">
        <v>445</v>
      </c>
      <c r="BC10" s="386" t="s">
        <v>446</v>
      </c>
      <c r="BD10" s="384" t="s">
        <v>444</v>
      </c>
      <c r="BE10" s="385" t="s">
        <v>445</v>
      </c>
      <c r="BF10" s="386" t="s">
        <v>446</v>
      </c>
      <c r="BG10" s="384" t="s">
        <v>444</v>
      </c>
      <c r="BH10" s="385" t="s">
        <v>445</v>
      </c>
      <c r="BI10" s="386" t="s">
        <v>446</v>
      </c>
      <c r="BJ10" s="384" t="s">
        <v>444</v>
      </c>
      <c r="BK10" s="385" t="s">
        <v>445</v>
      </c>
      <c r="BL10" s="386" t="s">
        <v>446</v>
      </c>
      <c r="BM10" s="384" t="s">
        <v>444</v>
      </c>
      <c r="BN10" s="385" t="s">
        <v>445</v>
      </c>
      <c r="BO10" s="386" t="s">
        <v>446</v>
      </c>
      <c r="BP10" s="384" t="s">
        <v>444</v>
      </c>
      <c r="BQ10" s="385" t="s">
        <v>445</v>
      </c>
      <c r="BR10" s="386" t="s">
        <v>446</v>
      </c>
      <c r="BS10" s="384" t="s">
        <v>444</v>
      </c>
      <c r="BT10" s="385" t="s">
        <v>445</v>
      </c>
      <c r="BU10" s="386" t="s">
        <v>446</v>
      </c>
      <c r="BV10" s="384" t="s">
        <v>444</v>
      </c>
      <c r="BW10" s="385" t="s">
        <v>445</v>
      </c>
      <c r="BX10" s="386" t="s">
        <v>446</v>
      </c>
      <c r="BY10" s="384" t="s">
        <v>444</v>
      </c>
      <c r="BZ10" s="385" t="s">
        <v>445</v>
      </c>
      <c r="CA10" s="386" t="s">
        <v>446</v>
      </c>
      <c r="CB10" s="384" t="s">
        <v>444</v>
      </c>
      <c r="CC10" s="385" t="s">
        <v>445</v>
      </c>
      <c r="CD10" s="386" t="s">
        <v>446</v>
      </c>
      <c r="CE10" s="384" t="s">
        <v>444</v>
      </c>
      <c r="CF10" s="385" t="s">
        <v>445</v>
      </c>
      <c r="CG10" s="386" t="s">
        <v>446</v>
      </c>
      <c r="CH10" s="384" t="s">
        <v>444</v>
      </c>
      <c r="CI10" s="385" t="s">
        <v>445</v>
      </c>
      <c r="CJ10" s="386" t="s">
        <v>446</v>
      </c>
      <c r="CK10" s="384" t="s">
        <v>444</v>
      </c>
      <c r="CL10" s="385" t="s">
        <v>445</v>
      </c>
      <c r="CM10" s="386" t="s">
        <v>446</v>
      </c>
      <c r="CN10" s="384" t="s">
        <v>444</v>
      </c>
      <c r="CO10" s="385" t="s">
        <v>445</v>
      </c>
      <c r="CP10" s="386" t="s">
        <v>446</v>
      </c>
      <c r="CQ10" s="384" t="s">
        <v>444</v>
      </c>
      <c r="CR10" s="385" t="s">
        <v>445</v>
      </c>
      <c r="CS10" s="386" t="s">
        <v>446</v>
      </c>
      <c r="CT10" s="574"/>
      <c r="CU10" s="574"/>
      <c r="CV10" s="574"/>
      <c r="CW10" s="574"/>
      <c r="CX10" s="384" t="s">
        <v>443</v>
      </c>
      <c r="CY10" s="385" t="s">
        <v>447</v>
      </c>
      <c r="CZ10" s="386" t="s">
        <v>448</v>
      </c>
    </row>
    <row r="11" spans="1:108" s="400" customFormat="1" ht="10.5">
      <c r="A11" s="410">
        <v>1</v>
      </c>
      <c r="B11" s="110" t="s">
        <v>449</v>
      </c>
      <c r="C11" s="7"/>
      <c r="D11" s="9"/>
      <c r="E11" s="10"/>
      <c r="F11" s="92"/>
      <c r="G11" s="425">
        <f t="shared" ref="G11:G19" si="0">+E11-F11</f>
        <v>0</v>
      </c>
      <c r="H11" s="93"/>
      <c r="I11" s="94"/>
      <c r="J11" s="390">
        <f t="shared" ref="J11:J19" si="1">+H11-I11</f>
        <v>0</v>
      </c>
      <c r="K11" s="93"/>
      <c r="L11" s="94"/>
      <c r="M11" s="390">
        <f t="shared" ref="M11:M19" si="2">+K11-L11</f>
        <v>0</v>
      </c>
      <c r="N11" s="93"/>
      <c r="O11" s="94"/>
      <c r="P11" s="390">
        <f t="shared" ref="P11:P19" si="3">+N11-O11</f>
        <v>0</v>
      </c>
      <c r="Q11" s="93"/>
      <c r="R11" s="94"/>
      <c r="S11" s="390">
        <f t="shared" ref="S11:S19" si="4">+Q11-R11</f>
        <v>0</v>
      </c>
      <c r="T11" s="93"/>
      <c r="U11" s="94"/>
      <c r="V11" s="390">
        <f t="shared" ref="V11:V19" si="5">+T11-U11</f>
        <v>0</v>
      </c>
      <c r="W11" s="93"/>
      <c r="X11" s="94"/>
      <c r="Y11" s="390">
        <f t="shared" ref="Y11:Y19" si="6">+W11-X11</f>
        <v>0</v>
      </c>
      <c r="Z11" s="93"/>
      <c r="AA11" s="94"/>
      <c r="AB11" s="390">
        <f t="shared" ref="AB11:AB19" si="7">+Z11-AA11</f>
        <v>0</v>
      </c>
      <c r="AC11" s="93"/>
      <c r="AD11" s="94"/>
      <c r="AE11" s="390">
        <f t="shared" ref="AE11:AE19" si="8">+AC11-AD11</f>
        <v>0</v>
      </c>
      <c r="AF11" s="93"/>
      <c r="AG11" s="94"/>
      <c r="AH11" s="390">
        <f t="shared" ref="AH11:AH19" si="9">+AF11-AG11</f>
        <v>0</v>
      </c>
      <c r="AI11" s="93"/>
      <c r="AJ11" s="94"/>
      <c r="AK11" s="390">
        <f t="shared" ref="AK11:AK19" si="10">+AI11-AJ11</f>
        <v>0</v>
      </c>
      <c r="AL11" s="93"/>
      <c r="AM11" s="94"/>
      <c r="AN11" s="390">
        <f t="shared" ref="AN11:AN19" si="11">+AL11-AM11</f>
        <v>0</v>
      </c>
      <c r="AO11" s="93"/>
      <c r="AP11" s="94"/>
      <c r="AQ11" s="390">
        <f t="shared" ref="AQ11:AQ19" si="12">+AO11-AP11</f>
        <v>0</v>
      </c>
      <c r="AR11" s="93"/>
      <c r="AS11" s="94"/>
      <c r="AT11" s="390">
        <f t="shared" ref="AT11:AT19" si="13">+AR11-AS11</f>
        <v>0</v>
      </c>
      <c r="AU11" s="93"/>
      <c r="AV11" s="94"/>
      <c r="AW11" s="390">
        <f t="shared" ref="AW11:AW19" si="14">+AU11-AV11</f>
        <v>0</v>
      </c>
      <c r="AX11" s="93"/>
      <c r="AY11" s="94"/>
      <c r="AZ11" s="390">
        <f t="shared" ref="AZ11:AZ19" si="15">+AX11-AY11</f>
        <v>0</v>
      </c>
      <c r="BA11" s="93"/>
      <c r="BB11" s="94"/>
      <c r="BC11" s="390">
        <f t="shared" ref="BC11:BC19" si="16">+BA11-BB11</f>
        <v>0</v>
      </c>
      <c r="BD11" s="93"/>
      <c r="BE11" s="94"/>
      <c r="BF11" s="390">
        <f t="shared" ref="BF11:BF19" si="17">+BD11-BE11</f>
        <v>0</v>
      </c>
      <c r="BG11" s="93"/>
      <c r="BH11" s="94"/>
      <c r="BI11" s="390">
        <f t="shared" ref="BI11:BI19" si="18">+BG11-BH11</f>
        <v>0</v>
      </c>
      <c r="BJ11" s="93"/>
      <c r="BK11" s="94"/>
      <c r="BL11" s="390">
        <f t="shared" ref="BL11:BL19" si="19">+BJ11-BK11</f>
        <v>0</v>
      </c>
      <c r="BM11" s="93"/>
      <c r="BN11" s="94"/>
      <c r="BO11" s="390">
        <f t="shared" ref="BO11:BO19" si="20">+BM11-BN11</f>
        <v>0</v>
      </c>
      <c r="BP11" s="93"/>
      <c r="BQ11" s="94"/>
      <c r="BR11" s="390">
        <f t="shared" ref="BR11:BR19" si="21">+BP11-BQ11</f>
        <v>0</v>
      </c>
      <c r="BS11" s="93"/>
      <c r="BT11" s="94"/>
      <c r="BU11" s="390">
        <f t="shared" ref="BU11:BU19" si="22">+BS11-BT11</f>
        <v>0</v>
      </c>
      <c r="BV11" s="93"/>
      <c r="BW11" s="94"/>
      <c r="BX11" s="390">
        <f t="shared" ref="BX11:BX19" si="23">+BV11-BW11</f>
        <v>0</v>
      </c>
      <c r="BY11" s="93"/>
      <c r="BZ11" s="94"/>
      <c r="CA11" s="390">
        <f t="shared" ref="CA11:CA19" si="24">+BY11-BZ11</f>
        <v>0</v>
      </c>
      <c r="CB11" s="93"/>
      <c r="CC11" s="94"/>
      <c r="CD11" s="390">
        <f t="shared" ref="CD11:CD19" si="25">+CB11-CC11</f>
        <v>0</v>
      </c>
      <c r="CE11" s="93"/>
      <c r="CF11" s="94"/>
      <c r="CG11" s="390">
        <f t="shared" ref="CG11:CG19" si="26">+CE11-CF11</f>
        <v>0</v>
      </c>
      <c r="CH11" s="93"/>
      <c r="CI11" s="94"/>
      <c r="CJ11" s="389">
        <f t="shared" ref="CJ11:CJ19" si="27">+CH11-CI11</f>
        <v>0</v>
      </c>
      <c r="CK11" s="575"/>
      <c r="CL11" s="576"/>
      <c r="CM11" s="577">
        <f>+CK11-CL11</f>
        <v>0</v>
      </c>
      <c r="CN11" s="93"/>
      <c r="CO11" s="94"/>
      <c r="CP11" s="390">
        <f t="shared" ref="CP11:CP19" si="28">+CN11-CO11</f>
        <v>0</v>
      </c>
      <c r="CQ11" s="575"/>
      <c r="CR11" s="576"/>
      <c r="CS11" s="577">
        <f>+CQ11-CR11</f>
        <v>0</v>
      </c>
      <c r="CT11" s="571"/>
      <c r="CU11" s="571"/>
      <c r="CV11" s="12"/>
      <c r="CW11" s="12"/>
      <c r="CX11" s="387">
        <f t="shared" ref="CX11:CX59" si="29">E11</f>
        <v>0</v>
      </c>
      <c r="CY11" s="388">
        <f>H11+K11+N11+Q11+T11+W11+Z11+AC11+AF11+AI11+AL11+AO11+AR11+AU11+AX11+BA11+BD11+BG11+BJ11+BM11+CH11+CQ11</f>
        <v>0</v>
      </c>
      <c r="CZ11" s="389">
        <f>+CX11-CY11</f>
        <v>0</v>
      </c>
      <c r="DA11" s="13"/>
      <c r="DB11" s="13"/>
      <c r="DC11" s="13"/>
      <c r="DD11" s="13"/>
    </row>
    <row r="12" spans="1:108" s="400" customFormat="1" ht="10.5">
      <c r="A12" s="410">
        <v>2</v>
      </c>
      <c r="B12" s="8" t="s">
        <v>450</v>
      </c>
      <c r="C12" s="7"/>
      <c r="D12" s="7"/>
      <c r="E12" s="10"/>
      <c r="F12" s="92"/>
      <c r="G12" s="425">
        <f t="shared" si="0"/>
        <v>0</v>
      </c>
      <c r="H12" s="93"/>
      <c r="I12" s="94"/>
      <c r="J12" s="390">
        <f t="shared" si="1"/>
        <v>0</v>
      </c>
      <c r="K12" s="93"/>
      <c r="L12" s="94"/>
      <c r="M12" s="390">
        <f t="shared" si="2"/>
        <v>0</v>
      </c>
      <c r="N12" s="93"/>
      <c r="O12" s="94"/>
      <c r="P12" s="390">
        <f t="shared" si="3"/>
        <v>0</v>
      </c>
      <c r="Q12" s="93"/>
      <c r="R12" s="94"/>
      <c r="S12" s="390">
        <f t="shared" si="4"/>
        <v>0</v>
      </c>
      <c r="T12" s="93"/>
      <c r="U12" s="94"/>
      <c r="V12" s="390">
        <f t="shared" si="5"/>
        <v>0</v>
      </c>
      <c r="W12" s="93"/>
      <c r="X12" s="94"/>
      <c r="Y12" s="390">
        <f t="shared" si="6"/>
        <v>0</v>
      </c>
      <c r="Z12" s="93"/>
      <c r="AA12" s="94"/>
      <c r="AB12" s="390">
        <f t="shared" si="7"/>
        <v>0</v>
      </c>
      <c r="AC12" s="93"/>
      <c r="AD12" s="94"/>
      <c r="AE12" s="390">
        <f t="shared" si="8"/>
        <v>0</v>
      </c>
      <c r="AF12" s="93"/>
      <c r="AG12" s="94"/>
      <c r="AH12" s="390">
        <f t="shared" si="9"/>
        <v>0</v>
      </c>
      <c r="AI12" s="93"/>
      <c r="AJ12" s="94"/>
      <c r="AK12" s="390">
        <f t="shared" si="10"/>
        <v>0</v>
      </c>
      <c r="AL12" s="93"/>
      <c r="AM12" s="94"/>
      <c r="AN12" s="390">
        <f t="shared" si="11"/>
        <v>0</v>
      </c>
      <c r="AO12" s="93"/>
      <c r="AP12" s="94"/>
      <c r="AQ12" s="390">
        <f t="shared" si="12"/>
        <v>0</v>
      </c>
      <c r="AR12" s="93"/>
      <c r="AS12" s="94"/>
      <c r="AT12" s="390">
        <f t="shared" si="13"/>
        <v>0</v>
      </c>
      <c r="AU12" s="93"/>
      <c r="AV12" s="94"/>
      <c r="AW12" s="390">
        <f t="shared" si="14"/>
        <v>0</v>
      </c>
      <c r="AX12" s="93"/>
      <c r="AY12" s="94"/>
      <c r="AZ12" s="390">
        <f t="shared" si="15"/>
        <v>0</v>
      </c>
      <c r="BA12" s="93"/>
      <c r="BB12" s="94"/>
      <c r="BC12" s="390">
        <f t="shared" si="16"/>
        <v>0</v>
      </c>
      <c r="BD12" s="93"/>
      <c r="BE12" s="94"/>
      <c r="BF12" s="390">
        <f t="shared" si="17"/>
        <v>0</v>
      </c>
      <c r="BG12" s="93"/>
      <c r="BH12" s="94"/>
      <c r="BI12" s="390">
        <f t="shared" si="18"/>
        <v>0</v>
      </c>
      <c r="BJ12" s="93"/>
      <c r="BK12" s="94"/>
      <c r="BL12" s="390">
        <f t="shared" si="19"/>
        <v>0</v>
      </c>
      <c r="BM12" s="93"/>
      <c r="BN12" s="94"/>
      <c r="BO12" s="390">
        <f t="shared" si="20"/>
        <v>0</v>
      </c>
      <c r="BP12" s="93"/>
      <c r="BQ12" s="94"/>
      <c r="BR12" s="390">
        <f t="shared" si="21"/>
        <v>0</v>
      </c>
      <c r="BS12" s="93"/>
      <c r="BT12" s="94"/>
      <c r="BU12" s="390">
        <f t="shared" si="22"/>
        <v>0</v>
      </c>
      <c r="BV12" s="93"/>
      <c r="BW12" s="94"/>
      <c r="BX12" s="390">
        <f t="shared" si="23"/>
        <v>0</v>
      </c>
      <c r="BY12" s="93"/>
      <c r="BZ12" s="94"/>
      <c r="CA12" s="390">
        <f t="shared" si="24"/>
        <v>0</v>
      </c>
      <c r="CB12" s="93"/>
      <c r="CC12" s="94"/>
      <c r="CD12" s="390">
        <f t="shared" si="25"/>
        <v>0</v>
      </c>
      <c r="CE12" s="93"/>
      <c r="CF12" s="94"/>
      <c r="CG12" s="390">
        <f t="shared" si="26"/>
        <v>0</v>
      </c>
      <c r="CH12" s="93"/>
      <c r="CI12" s="94"/>
      <c r="CJ12" s="389">
        <f t="shared" si="27"/>
        <v>0</v>
      </c>
      <c r="CK12" s="575"/>
      <c r="CL12" s="576"/>
      <c r="CM12" s="577">
        <f>+CK12-CL12</f>
        <v>0</v>
      </c>
      <c r="CN12" s="93"/>
      <c r="CO12" s="94"/>
      <c r="CP12" s="390">
        <f t="shared" si="28"/>
        <v>0</v>
      </c>
      <c r="CQ12" s="575"/>
      <c r="CR12" s="576"/>
      <c r="CS12" s="577">
        <f>+CQ12-CR12</f>
        <v>0</v>
      </c>
      <c r="CT12" s="571"/>
      <c r="CU12" s="571"/>
      <c r="CV12" s="12"/>
      <c r="CW12" s="12"/>
      <c r="CX12" s="387">
        <f t="shared" si="29"/>
        <v>0</v>
      </c>
      <c r="CY12" s="388">
        <f t="shared" ref="CY12:CY24" si="30">H12+K12+N12+Q12+T12+W12+Z12+AC12+AF12+AI12+AL12+AO12+AR12+AU12+AX12+BA12+BD12+BG12+BJ12+BM12+CH12+CQ12</f>
        <v>0</v>
      </c>
      <c r="CZ12" s="390">
        <f>+CX12-CY12</f>
        <v>0</v>
      </c>
      <c r="DA12" s="13"/>
      <c r="DB12" s="13"/>
      <c r="DC12" s="13"/>
      <c r="DD12" s="13"/>
    </row>
    <row r="13" spans="1:108" s="400" customFormat="1" ht="10.5">
      <c r="A13" s="410">
        <v>3</v>
      </c>
      <c r="B13" s="8" t="s">
        <v>451</v>
      </c>
      <c r="C13" s="7"/>
      <c r="D13" s="7"/>
      <c r="E13" s="10"/>
      <c r="F13" s="92"/>
      <c r="G13" s="425">
        <f t="shared" si="0"/>
        <v>0</v>
      </c>
      <c r="H13" s="93"/>
      <c r="I13" s="94"/>
      <c r="J13" s="390">
        <f t="shared" si="1"/>
        <v>0</v>
      </c>
      <c r="K13" s="93"/>
      <c r="L13" s="94"/>
      <c r="M13" s="390">
        <f t="shared" si="2"/>
        <v>0</v>
      </c>
      <c r="N13" s="93"/>
      <c r="O13" s="94"/>
      <c r="P13" s="390">
        <f t="shared" si="3"/>
        <v>0</v>
      </c>
      <c r="Q13" s="93"/>
      <c r="R13" s="94"/>
      <c r="S13" s="390">
        <f t="shared" si="4"/>
        <v>0</v>
      </c>
      <c r="T13" s="93"/>
      <c r="U13" s="94"/>
      <c r="V13" s="390">
        <f t="shared" si="5"/>
        <v>0</v>
      </c>
      <c r="W13" s="93"/>
      <c r="X13" s="94"/>
      <c r="Y13" s="390">
        <f t="shared" si="6"/>
        <v>0</v>
      </c>
      <c r="Z13" s="93"/>
      <c r="AA13" s="94"/>
      <c r="AB13" s="390">
        <f t="shared" si="7"/>
        <v>0</v>
      </c>
      <c r="AC13" s="93"/>
      <c r="AD13" s="94"/>
      <c r="AE13" s="390">
        <f t="shared" si="8"/>
        <v>0</v>
      </c>
      <c r="AF13" s="93"/>
      <c r="AG13" s="94"/>
      <c r="AH13" s="390">
        <f t="shared" si="9"/>
        <v>0</v>
      </c>
      <c r="AI13" s="93"/>
      <c r="AJ13" s="94"/>
      <c r="AK13" s="390">
        <f t="shared" si="10"/>
        <v>0</v>
      </c>
      <c r="AL13" s="93"/>
      <c r="AM13" s="94"/>
      <c r="AN13" s="390">
        <f t="shared" si="11"/>
        <v>0</v>
      </c>
      <c r="AO13" s="93"/>
      <c r="AP13" s="94"/>
      <c r="AQ13" s="390">
        <f t="shared" si="12"/>
        <v>0</v>
      </c>
      <c r="AR13" s="93"/>
      <c r="AS13" s="94"/>
      <c r="AT13" s="390">
        <f t="shared" si="13"/>
        <v>0</v>
      </c>
      <c r="AU13" s="93"/>
      <c r="AV13" s="94"/>
      <c r="AW13" s="390">
        <f t="shared" si="14"/>
        <v>0</v>
      </c>
      <c r="AX13" s="93"/>
      <c r="AY13" s="94"/>
      <c r="AZ13" s="390">
        <f t="shared" si="15"/>
        <v>0</v>
      </c>
      <c r="BA13" s="93"/>
      <c r="BB13" s="94"/>
      <c r="BC13" s="390">
        <f t="shared" si="16"/>
        <v>0</v>
      </c>
      <c r="BD13" s="93"/>
      <c r="BE13" s="94"/>
      <c r="BF13" s="390">
        <f t="shared" si="17"/>
        <v>0</v>
      </c>
      <c r="BG13" s="93"/>
      <c r="BH13" s="94"/>
      <c r="BI13" s="390">
        <f t="shared" si="18"/>
        <v>0</v>
      </c>
      <c r="BJ13" s="93"/>
      <c r="BK13" s="94"/>
      <c r="BL13" s="390">
        <f t="shared" si="19"/>
        <v>0</v>
      </c>
      <c r="BM13" s="93"/>
      <c r="BN13" s="94"/>
      <c r="BO13" s="390">
        <f t="shared" si="20"/>
        <v>0</v>
      </c>
      <c r="BP13" s="93"/>
      <c r="BQ13" s="94"/>
      <c r="BR13" s="390">
        <f t="shared" si="21"/>
        <v>0</v>
      </c>
      <c r="BS13" s="93"/>
      <c r="BT13" s="94"/>
      <c r="BU13" s="390">
        <f t="shared" si="22"/>
        <v>0</v>
      </c>
      <c r="BV13" s="93"/>
      <c r="BW13" s="94"/>
      <c r="BX13" s="390">
        <f t="shared" si="23"/>
        <v>0</v>
      </c>
      <c r="BY13" s="93"/>
      <c r="BZ13" s="94"/>
      <c r="CA13" s="390">
        <f t="shared" si="24"/>
        <v>0</v>
      </c>
      <c r="CB13" s="93"/>
      <c r="CC13" s="94"/>
      <c r="CD13" s="390">
        <f t="shared" si="25"/>
        <v>0</v>
      </c>
      <c r="CE13" s="93"/>
      <c r="CF13" s="94"/>
      <c r="CG13" s="390">
        <f t="shared" si="26"/>
        <v>0</v>
      </c>
      <c r="CH13" s="93"/>
      <c r="CI13" s="94"/>
      <c r="CJ13" s="389">
        <f t="shared" si="27"/>
        <v>0</v>
      </c>
      <c r="CK13" s="575"/>
      <c r="CL13" s="576"/>
      <c r="CM13" s="577">
        <f t="shared" ref="CM13:CM58" si="31">+CK13-CL13</f>
        <v>0</v>
      </c>
      <c r="CN13" s="93"/>
      <c r="CO13" s="94"/>
      <c r="CP13" s="390">
        <f t="shared" si="28"/>
        <v>0</v>
      </c>
      <c r="CQ13" s="575"/>
      <c r="CR13" s="576"/>
      <c r="CS13" s="577">
        <f t="shared" ref="CS13:CS49" si="32">+CQ13-CR13</f>
        <v>0</v>
      </c>
      <c r="CT13" s="571"/>
      <c r="CU13" s="571"/>
      <c r="CV13" s="12"/>
      <c r="CW13" s="12"/>
      <c r="CX13" s="387">
        <f t="shared" si="29"/>
        <v>0</v>
      </c>
      <c r="CY13" s="388">
        <f t="shared" si="30"/>
        <v>0</v>
      </c>
      <c r="CZ13" s="390">
        <f t="shared" ref="CZ13:CZ59" si="33">+CX13-CY13</f>
        <v>0</v>
      </c>
      <c r="DA13" s="13"/>
      <c r="DB13" s="13"/>
      <c r="DC13" s="13"/>
      <c r="DD13" s="13"/>
    </row>
    <row r="14" spans="1:108" s="400" customFormat="1" ht="10.5">
      <c r="A14" s="410">
        <v>4</v>
      </c>
      <c r="B14" s="8" t="s">
        <v>452</v>
      </c>
      <c r="C14" s="7"/>
      <c r="D14" s="7"/>
      <c r="E14" s="10"/>
      <c r="F14" s="92"/>
      <c r="G14" s="425">
        <f t="shared" si="0"/>
        <v>0</v>
      </c>
      <c r="H14" s="93"/>
      <c r="I14" s="94"/>
      <c r="J14" s="390">
        <f t="shared" si="1"/>
        <v>0</v>
      </c>
      <c r="K14" s="93"/>
      <c r="L14" s="94"/>
      <c r="M14" s="390">
        <f t="shared" si="2"/>
        <v>0</v>
      </c>
      <c r="N14" s="93"/>
      <c r="O14" s="94"/>
      <c r="P14" s="390">
        <f t="shared" si="3"/>
        <v>0</v>
      </c>
      <c r="Q14" s="93"/>
      <c r="R14" s="94"/>
      <c r="S14" s="390">
        <f t="shared" si="4"/>
        <v>0</v>
      </c>
      <c r="T14" s="93"/>
      <c r="U14" s="94"/>
      <c r="V14" s="390">
        <f t="shared" si="5"/>
        <v>0</v>
      </c>
      <c r="W14" s="93"/>
      <c r="X14" s="94"/>
      <c r="Y14" s="390">
        <f t="shared" si="6"/>
        <v>0</v>
      </c>
      <c r="Z14" s="93"/>
      <c r="AA14" s="94"/>
      <c r="AB14" s="390">
        <f t="shared" si="7"/>
        <v>0</v>
      </c>
      <c r="AC14" s="93"/>
      <c r="AD14" s="94"/>
      <c r="AE14" s="390">
        <f t="shared" si="8"/>
        <v>0</v>
      </c>
      <c r="AF14" s="93"/>
      <c r="AG14" s="94"/>
      <c r="AH14" s="390">
        <f t="shared" si="9"/>
        <v>0</v>
      </c>
      <c r="AI14" s="93"/>
      <c r="AJ14" s="94"/>
      <c r="AK14" s="390">
        <f t="shared" si="10"/>
        <v>0</v>
      </c>
      <c r="AL14" s="93"/>
      <c r="AM14" s="94"/>
      <c r="AN14" s="390">
        <f t="shared" si="11"/>
        <v>0</v>
      </c>
      <c r="AO14" s="93"/>
      <c r="AP14" s="94"/>
      <c r="AQ14" s="390">
        <f t="shared" si="12"/>
        <v>0</v>
      </c>
      <c r="AR14" s="93"/>
      <c r="AS14" s="94"/>
      <c r="AT14" s="390">
        <f t="shared" si="13"/>
        <v>0</v>
      </c>
      <c r="AU14" s="93"/>
      <c r="AV14" s="94"/>
      <c r="AW14" s="390">
        <f t="shared" si="14"/>
        <v>0</v>
      </c>
      <c r="AX14" s="93"/>
      <c r="AY14" s="94"/>
      <c r="AZ14" s="390">
        <f t="shared" si="15"/>
        <v>0</v>
      </c>
      <c r="BA14" s="93"/>
      <c r="BB14" s="94"/>
      <c r="BC14" s="390">
        <f t="shared" si="16"/>
        <v>0</v>
      </c>
      <c r="BD14" s="93"/>
      <c r="BE14" s="94"/>
      <c r="BF14" s="390">
        <f t="shared" si="17"/>
        <v>0</v>
      </c>
      <c r="BG14" s="93"/>
      <c r="BH14" s="94"/>
      <c r="BI14" s="390">
        <f t="shared" si="18"/>
        <v>0</v>
      </c>
      <c r="BJ14" s="93"/>
      <c r="BK14" s="94"/>
      <c r="BL14" s="390">
        <f t="shared" si="19"/>
        <v>0</v>
      </c>
      <c r="BM14" s="93"/>
      <c r="BN14" s="94"/>
      <c r="BO14" s="390">
        <f t="shared" si="20"/>
        <v>0</v>
      </c>
      <c r="BP14" s="93"/>
      <c r="BQ14" s="94"/>
      <c r="BR14" s="390">
        <f t="shared" si="21"/>
        <v>0</v>
      </c>
      <c r="BS14" s="93"/>
      <c r="BT14" s="94"/>
      <c r="BU14" s="390">
        <f t="shared" si="22"/>
        <v>0</v>
      </c>
      <c r="BV14" s="93"/>
      <c r="BW14" s="94"/>
      <c r="BX14" s="390">
        <f t="shared" si="23"/>
        <v>0</v>
      </c>
      <c r="BY14" s="93"/>
      <c r="BZ14" s="94"/>
      <c r="CA14" s="390">
        <f t="shared" si="24"/>
        <v>0</v>
      </c>
      <c r="CB14" s="93"/>
      <c r="CC14" s="94"/>
      <c r="CD14" s="390">
        <f t="shared" si="25"/>
        <v>0</v>
      </c>
      <c r="CE14" s="93"/>
      <c r="CF14" s="94"/>
      <c r="CG14" s="390">
        <f t="shared" si="26"/>
        <v>0</v>
      </c>
      <c r="CH14" s="93"/>
      <c r="CI14" s="94"/>
      <c r="CJ14" s="389">
        <f t="shared" si="27"/>
        <v>0</v>
      </c>
      <c r="CK14" s="575"/>
      <c r="CL14" s="576"/>
      <c r="CM14" s="577">
        <f t="shared" si="31"/>
        <v>0</v>
      </c>
      <c r="CN14" s="93"/>
      <c r="CO14" s="94"/>
      <c r="CP14" s="390">
        <f t="shared" si="28"/>
        <v>0</v>
      </c>
      <c r="CQ14" s="575"/>
      <c r="CR14" s="576"/>
      <c r="CS14" s="577">
        <f t="shared" si="32"/>
        <v>0</v>
      </c>
      <c r="CT14" s="571"/>
      <c r="CU14" s="571"/>
      <c r="CV14" s="12"/>
      <c r="CW14" s="12"/>
      <c r="CX14" s="387">
        <f t="shared" si="29"/>
        <v>0</v>
      </c>
      <c r="CY14" s="388">
        <f t="shared" si="30"/>
        <v>0</v>
      </c>
      <c r="CZ14" s="390">
        <f t="shared" si="33"/>
        <v>0</v>
      </c>
      <c r="DA14" s="13"/>
      <c r="DB14" s="13"/>
      <c r="DC14" s="13"/>
      <c r="DD14" s="13"/>
    </row>
    <row r="15" spans="1:108" s="400" customFormat="1" ht="10.5">
      <c r="A15" s="410">
        <v>5</v>
      </c>
      <c r="B15" s="8" t="s">
        <v>453</v>
      </c>
      <c r="C15" s="7"/>
      <c r="D15" s="7"/>
      <c r="E15" s="10"/>
      <c r="F15" s="92"/>
      <c r="G15" s="425">
        <f t="shared" si="0"/>
        <v>0</v>
      </c>
      <c r="H15" s="93"/>
      <c r="I15" s="94"/>
      <c r="J15" s="390">
        <f t="shared" si="1"/>
        <v>0</v>
      </c>
      <c r="K15" s="93"/>
      <c r="L15" s="94"/>
      <c r="M15" s="390">
        <f t="shared" si="2"/>
        <v>0</v>
      </c>
      <c r="N15" s="93"/>
      <c r="O15" s="94"/>
      <c r="P15" s="390">
        <f t="shared" si="3"/>
        <v>0</v>
      </c>
      <c r="Q15" s="93"/>
      <c r="R15" s="94"/>
      <c r="S15" s="390">
        <f t="shared" si="4"/>
        <v>0</v>
      </c>
      <c r="T15" s="93"/>
      <c r="U15" s="94"/>
      <c r="V15" s="390">
        <f t="shared" si="5"/>
        <v>0</v>
      </c>
      <c r="W15" s="93"/>
      <c r="X15" s="94"/>
      <c r="Y15" s="390">
        <f t="shared" si="6"/>
        <v>0</v>
      </c>
      <c r="Z15" s="93"/>
      <c r="AA15" s="94"/>
      <c r="AB15" s="390">
        <f t="shared" si="7"/>
        <v>0</v>
      </c>
      <c r="AC15" s="93"/>
      <c r="AD15" s="94"/>
      <c r="AE15" s="390">
        <f t="shared" si="8"/>
        <v>0</v>
      </c>
      <c r="AF15" s="93"/>
      <c r="AG15" s="94"/>
      <c r="AH15" s="390">
        <f t="shared" si="9"/>
        <v>0</v>
      </c>
      <c r="AI15" s="93"/>
      <c r="AJ15" s="94"/>
      <c r="AK15" s="390">
        <f t="shared" si="10"/>
        <v>0</v>
      </c>
      <c r="AL15" s="93"/>
      <c r="AM15" s="94"/>
      <c r="AN15" s="390">
        <f t="shared" si="11"/>
        <v>0</v>
      </c>
      <c r="AO15" s="93"/>
      <c r="AP15" s="94"/>
      <c r="AQ15" s="390">
        <f t="shared" si="12"/>
        <v>0</v>
      </c>
      <c r="AR15" s="93"/>
      <c r="AS15" s="94"/>
      <c r="AT15" s="390">
        <f t="shared" si="13"/>
        <v>0</v>
      </c>
      <c r="AU15" s="93"/>
      <c r="AV15" s="94"/>
      <c r="AW15" s="390">
        <f t="shared" si="14"/>
        <v>0</v>
      </c>
      <c r="AX15" s="93"/>
      <c r="AY15" s="94"/>
      <c r="AZ15" s="390">
        <f t="shared" si="15"/>
        <v>0</v>
      </c>
      <c r="BA15" s="93"/>
      <c r="BB15" s="94"/>
      <c r="BC15" s="390">
        <f t="shared" si="16"/>
        <v>0</v>
      </c>
      <c r="BD15" s="93"/>
      <c r="BE15" s="94"/>
      <c r="BF15" s="390">
        <f t="shared" si="17"/>
        <v>0</v>
      </c>
      <c r="BG15" s="93"/>
      <c r="BH15" s="94"/>
      <c r="BI15" s="390">
        <f t="shared" si="18"/>
        <v>0</v>
      </c>
      <c r="BJ15" s="93"/>
      <c r="BK15" s="94"/>
      <c r="BL15" s="390">
        <f t="shared" si="19"/>
        <v>0</v>
      </c>
      <c r="BM15" s="93"/>
      <c r="BN15" s="94"/>
      <c r="BO15" s="390">
        <f t="shared" si="20"/>
        <v>0</v>
      </c>
      <c r="BP15" s="93"/>
      <c r="BQ15" s="94"/>
      <c r="BR15" s="390">
        <f t="shared" si="21"/>
        <v>0</v>
      </c>
      <c r="BS15" s="93"/>
      <c r="BT15" s="94"/>
      <c r="BU15" s="390">
        <f t="shared" si="22"/>
        <v>0</v>
      </c>
      <c r="BV15" s="93"/>
      <c r="BW15" s="94"/>
      <c r="BX15" s="390">
        <f t="shared" si="23"/>
        <v>0</v>
      </c>
      <c r="BY15" s="93"/>
      <c r="BZ15" s="94"/>
      <c r="CA15" s="390">
        <f t="shared" si="24"/>
        <v>0</v>
      </c>
      <c r="CB15" s="93"/>
      <c r="CC15" s="94"/>
      <c r="CD15" s="390">
        <f t="shared" si="25"/>
        <v>0</v>
      </c>
      <c r="CE15" s="93"/>
      <c r="CF15" s="94"/>
      <c r="CG15" s="390">
        <f t="shared" si="26"/>
        <v>0</v>
      </c>
      <c r="CH15" s="93"/>
      <c r="CI15" s="94"/>
      <c r="CJ15" s="389">
        <f t="shared" si="27"/>
        <v>0</v>
      </c>
      <c r="CK15" s="575"/>
      <c r="CL15" s="576"/>
      <c r="CM15" s="577">
        <f t="shared" si="31"/>
        <v>0</v>
      </c>
      <c r="CN15" s="93"/>
      <c r="CO15" s="94"/>
      <c r="CP15" s="390">
        <f t="shared" si="28"/>
        <v>0</v>
      </c>
      <c r="CQ15" s="575"/>
      <c r="CR15" s="576"/>
      <c r="CS15" s="577">
        <f t="shared" si="32"/>
        <v>0</v>
      </c>
      <c r="CT15" s="571"/>
      <c r="CU15" s="571"/>
      <c r="CV15" s="12"/>
      <c r="CW15" s="12"/>
      <c r="CX15" s="387">
        <f t="shared" si="29"/>
        <v>0</v>
      </c>
      <c r="CY15" s="388">
        <f t="shared" si="30"/>
        <v>0</v>
      </c>
      <c r="CZ15" s="390">
        <f t="shared" si="33"/>
        <v>0</v>
      </c>
      <c r="DA15" s="13"/>
      <c r="DB15" s="13"/>
      <c r="DC15" s="13"/>
      <c r="DD15" s="13"/>
    </row>
    <row r="16" spans="1:108" s="400" customFormat="1" ht="10.5">
      <c r="A16" s="410">
        <v>6</v>
      </c>
      <c r="B16" s="111" t="s">
        <v>454</v>
      </c>
      <c r="C16" s="7"/>
      <c r="D16" s="7"/>
      <c r="E16" s="10"/>
      <c r="F16" s="92"/>
      <c r="G16" s="425">
        <f t="shared" si="0"/>
        <v>0</v>
      </c>
      <c r="H16" s="93"/>
      <c r="I16" s="94"/>
      <c r="J16" s="390">
        <f t="shared" si="1"/>
        <v>0</v>
      </c>
      <c r="K16" s="93"/>
      <c r="L16" s="94"/>
      <c r="M16" s="390">
        <f t="shared" si="2"/>
        <v>0</v>
      </c>
      <c r="N16" s="93"/>
      <c r="O16" s="94"/>
      <c r="P16" s="390">
        <f t="shared" si="3"/>
        <v>0</v>
      </c>
      <c r="Q16" s="93"/>
      <c r="R16" s="94"/>
      <c r="S16" s="390">
        <f t="shared" si="4"/>
        <v>0</v>
      </c>
      <c r="T16" s="93"/>
      <c r="U16" s="94"/>
      <c r="V16" s="390">
        <f t="shared" si="5"/>
        <v>0</v>
      </c>
      <c r="W16" s="93"/>
      <c r="X16" s="94"/>
      <c r="Y16" s="390">
        <f t="shared" si="6"/>
        <v>0</v>
      </c>
      <c r="Z16" s="93"/>
      <c r="AA16" s="94"/>
      <c r="AB16" s="390">
        <f t="shared" si="7"/>
        <v>0</v>
      </c>
      <c r="AC16" s="93"/>
      <c r="AD16" s="94"/>
      <c r="AE16" s="390">
        <f t="shared" si="8"/>
        <v>0</v>
      </c>
      <c r="AF16" s="93"/>
      <c r="AG16" s="94"/>
      <c r="AH16" s="390">
        <f t="shared" si="9"/>
        <v>0</v>
      </c>
      <c r="AI16" s="93"/>
      <c r="AJ16" s="94"/>
      <c r="AK16" s="390">
        <f t="shared" si="10"/>
        <v>0</v>
      </c>
      <c r="AL16" s="93"/>
      <c r="AM16" s="94"/>
      <c r="AN16" s="390">
        <f t="shared" si="11"/>
        <v>0</v>
      </c>
      <c r="AO16" s="93"/>
      <c r="AP16" s="94"/>
      <c r="AQ16" s="390">
        <f t="shared" si="12"/>
        <v>0</v>
      </c>
      <c r="AR16" s="93"/>
      <c r="AS16" s="94"/>
      <c r="AT16" s="390">
        <f t="shared" si="13"/>
        <v>0</v>
      </c>
      <c r="AU16" s="93"/>
      <c r="AV16" s="94"/>
      <c r="AW16" s="390">
        <f t="shared" si="14"/>
        <v>0</v>
      </c>
      <c r="AX16" s="93"/>
      <c r="AY16" s="94"/>
      <c r="AZ16" s="390">
        <f t="shared" si="15"/>
        <v>0</v>
      </c>
      <c r="BA16" s="93"/>
      <c r="BB16" s="94"/>
      <c r="BC16" s="390">
        <f t="shared" si="16"/>
        <v>0</v>
      </c>
      <c r="BD16" s="93"/>
      <c r="BE16" s="94"/>
      <c r="BF16" s="390">
        <f t="shared" si="17"/>
        <v>0</v>
      </c>
      <c r="BG16" s="93"/>
      <c r="BH16" s="94"/>
      <c r="BI16" s="390">
        <f t="shared" si="18"/>
        <v>0</v>
      </c>
      <c r="BJ16" s="93"/>
      <c r="BK16" s="94"/>
      <c r="BL16" s="390">
        <f t="shared" si="19"/>
        <v>0</v>
      </c>
      <c r="BM16" s="93"/>
      <c r="BN16" s="94"/>
      <c r="BO16" s="390">
        <f t="shared" si="20"/>
        <v>0</v>
      </c>
      <c r="BP16" s="93"/>
      <c r="BQ16" s="94"/>
      <c r="BR16" s="390">
        <f t="shared" si="21"/>
        <v>0</v>
      </c>
      <c r="BS16" s="93"/>
      <c r="BT16" s="94"/>
      <c r="BU16" s="390">
        <f t="shared" si="22"/>
        <v>0</v>
      </c>
      <c r="BV16" s="93"/>
      <c r="BW16" s="94"/>
      <c r="BX16" s="390">
        <f t="shared" si="23"/>
        <v>0</v>
      </c>
      <c r="BY16" s="93"/>
      <c r="BZ16" s="94"/>
      <c r="CA16" s="390">
        <f t="shared" si="24"/>
        <v>0</v>
      </c>
      <c r="CB16" s="93"/>
      <c r="CC16" s="94"/>
      <c r="CD16" s="390">
        <f t="shared" si="25"/>
        <v>0</v>
      </c>
      <c r="CE16" s="93"/>
      <c r="CF16" s="94"/>
      <c r="CG16" s="390">
        <f t="shared" si="26"/>
        <v>0</v>
      </c>
      <c r="CH16" s="93"/>
      <c r="CI16" s="94"/>
      <c r="CJ16" s="389">
        <f t="shared" si="27"/>
        <v>0</v>
      </c>
      <c r="CK16" s="575"/>
      <c r="CL16" s="576"/>
      <c r="CM16" s="577">
        <f t="shared" si="31"/>
        <v>0</v>
      </c>
      <c r="CN16" s="93"/>
      <c r="CO16" s="94"/>
      <c r="CP16" s="390">
        <f t="shared" si="28"/>
        <v>0</v>
      </c>
      <c r="CQ16" s="575"/>
      <c r="CR16" s="576"/>
      <c r="CS16" s="577">
        <f t="shared" si="32"/>
        <v>0</v>
      </c>
      <c r="CT16" s="571"/>
      <c r="CU16" s="571"/>
      <c r="CV16" s="12"/>
      <c r="CW16" s="12"/>
      <c r="CX16" s="387">
        <f t="shared" si="29"/>
        <v>0</v>
      </c>
      <c r="CY16" s="388">
        <f t="shared" si="30"/>
        <v>0</v>
      </c>
      <c r="CZ16" s="390">
        <f t="shared" si="33"/>
        <v>0</v>
      </c>
      <c r="DA16" s="13"/>
      <c r="DB16" s="13"/>
      <c r="DC16" s="13"/>
      <c r="DD16" s="13"/>
    </row>
    <row r="17" spans="1:108" s="400" customFormat="1" ht="16.5" customHeight="1">
      <c r="A17" s="410">
        <v>7</v>
      </c>
      <c r="B17" s="6" t="s">
        <v>455</v>
      </c>
      <c r="C17" s="7"/>
      <c r="D17" s="7"/>
      <c r="E17" s="10"/>
      <c r="F17" s="92"/>
      <c r="G17" s="425">
        <f t="shared" si="0"/>
        <v>0</v>
      </c>
      <c r="H17" s="93"/>
      <c r="I17" s="94"/>
      <c r="J17" s="390">
        <f t="shared" si="1"/>
        <v>0</v>
      </c>
      <c r="K17" s="93"/>
      <c r="L17" s="94"/>
      <c r="M17" s="390">
        <f t="shared" si="2"/>
        <v>0</v>
      </c>
      <c r="N17" s="93"/>
      <c r="O17" s="94"/>
      <c r="P17" s="390">
        <f t="shared" si="3"/>
        <v>0</v>
      </c>
      <c r="Q17" s="93"/>
      <c r="R17" s="94"/>
      <c r="S17" s="390">
        <f t="shared" si="4"/>
        <v>0</v>
      </c>
      <c r="T17" s="93"/>
      <c r="U17" s="94"/>
      <c r="V17" s="390">
        <f t="shared" si="5"/>
        <v>0</v>
      </c>
      <c r="W17" s="93"/>
      <c r="X17" s="94"/>
      <c r="Y17" s="390">
        <f t="shared" si="6"/>
        <v>0</v>
      </c>
      <c r="Z17" s="93"/>
      <c r="AA17" s="94"/>
      <c r="AB17" s="390">
        <f t="shared" si="7"/>
        <v>0</v>
      </c>
      <c r="AC17" s="93"/>
      <c r="AD17" s="94"/>
      <c r="AE17" s="390">
        <f t="shared" si="8"/>
        <v>0</v>
      </c>
      <c r="AF17" s="93"/>
      <c r="AG17" s="94"/>
      <c r="AH17" s="390">
        <f t="shared" si="9"/>
        <v>0</v>
      </c>
      <c r="AI17" s="93"/>
      <c r="AJ17" s="94"/>
      <c r="AK17" s="390">
        <f t="shared" si="10"/>
        <v>0</v>
      </c>
      <c r="AL17" s="93"/>
      <c r="AM17" s="94"/>
      <c r="AN17" s="390">
        <f t="shared" si="11"/>
        <v>0</v>
      </c>
      <c r="AO17" s="93"/>
      <c r="AP17" s="94"/>
      <c r="AQ17" s="390">
        <f t="shared" si="12"/>
        <v>0</v>
      </c>
      <c r="AR17" s="93"/>
      <c r="AS17" s="94"/>
      <c r="AT17" s="390">
        <f t="shared" si="13"/>
        <v>0</v>
      </c>
      <c r="AU17" s="93"/>
      <c r="AV17" s="94"/>
      <c r="AW17" s="390">
        <f t="shared" si="14"/>
        <v>0</v>
      </c>
      <c r="AX17" s="93"/>
      <c r="AY17" s="94"/>
      <c r="AZ17" s="390">
        <f t="shared" si="15"/>
        <v>0</v>
      </c>
      <c r="BA17" s="93"/>
      <c r="BB17" s="94"/>
      <c r="BC17" s="390">
        <f t="shared" si="16"/>
        <v>0</v>
      </c>
      <c r="BD17" s="93"/>
      <c r="BE17" s="94"/>
      <c r="BF17" s="390">
        <f t="shared" si="17"/>
        <v>0</v>
      </c>
      <c r="BG17" s="93"/>
      <c r="BH17" s="94"/>
      <c r="BI17" s="390">
        <f t="shared" si="18"/>
        <v>0</v>
      </c>
      <c r="BJ17" s="93"/>
      <c r="BK17" s="94"/>
      <c r="BL17" s="390">
        <f t="shared" si="19"/>
        <v>0</v>
      </c>
      <c r="BM17" s="93"/>
      <c r="BN17" s="94"/>
      <c r="BO17" s="390">
        <f t="shared" si="20"/>
        <v>0</v>
      </c>
      <c r="BP17" s="93"/>
      <c r="BQ17" s="94"/>
      <c r="BR17" s="390">
        <f t="shared" si="21"/>
        <v>0</v>
      </c>
      <c r="BS17" s="93"/>
      <c r="BT17" s="94"/>
      <c r="BU17" s="390">
        <f t="shared" si="22"/>
        <v>0</v>
      </c>
      <c r="BV17" s="93"/>
      <c r="BW17" s="94"/>
      <c r="BX17" s="390">
        <f t="shared" si="23"/>
        <v>0</v>
      </c>
      <c r="BY17" s="93"/>
      <c r="BZ17" s="94"/>
      <c r="CA17" s="390">
        <f t="shared" si="24"/>
        <v>0</v>
      </c>
      <c r="CB17" s="93"/>
      <c r="CC17" s="94"/>
      <c r="CD17" s="390">
        <f t="shared" si="25"/>
        <v>0</v>
      </c>
      <c r="CE17" s="93"/>
      <c r="CF17" s="94"/>
      <c r="CG17" s="390">
        <f t="shared" si="26"/>
        <v>0</v>
      </c>
      <c r="CH17" s="93"/>
      <c r="CI17" s="94"/>
      <c r="CJ17" s="389">
        <f t="shared" si="27"/>
        <v>0</v>
      </c>
      <c r="CK17" s="575"/>
      <c r="CL17" s="576"/>
      <c r="CM17" s="577">
        <f t="shared" si="31"/>
        <v>0</v>
      </c>
      <c r="CN17" s="93"/>
      <c r="CO17" s="94"/>
      <c r="CP17" s="390">
        <f t="shared" si="28"/>
        <v>0</v>
      </c>
      <c r="CQ17" s="575"/>
      <c r="CR17" s="576"/>
      <c r="CS17" s="577">
        <f t="shared" si="32"/>
        <v>0</v>
      </c>
      <c r="CT17" s="571"/>
      <c r="CU17" s="571"/>
      <c r="CV17" s="12"/>
      <c r="CW17" s="12"/>
      <c r="CX17" s="387">
        <f t="shared" si="29"/>
        <v>0</v>
      </c>
      <c r="CY17" s="388">
        <f t="shared" si="30"/>
        <v>0</v>
      </c>
      <c r="CZ17" s="390">
        <f t="shared" si="33"/>
        <v>0</v>
      </c>
      <c r="DA17" s="13"/>
      <c r="DB17" s="13"/>
      <c r="DC17" s="13"/>
      <c r="DD17" s="13"/>
    </row>
    <row r="18" spans="1:108" s="400" customFormat="1" ht="10.5">
      <c r="A18" s="410">
        <v>8</v>
      </c>
      <c r="B18" s="6" t="s">
        <v>456</v>
      </c>
      <c r="C18" s="7"/>
      <c r="D18" s="7"/>
      <c r="E18" s="10"/>
      <c r="F18" s="92"/>
      <c r="G18" s="425">
        <f t="shared" si="0"/>
        <v>0</v>
      </c>
      <c r="H18" s="93"/>
      <c r="I18" s="94"/>
      <c r="J18" s="390">
        <f t="shared" si="1"/>
        <v>0</v>
      </c>
      <c r="K18" s="93"/>
      <c r="L18" s="94"/>
      <c r="M18" s="390">
        <f t="shared" si="2"/>
        <v>0</v>
      </c>
      <c r="N18" s="93"/>
      <c r="O18" s="94"/>
      <c r="P18" s="390">
        <f t="shared" si="3"/>
        <v>0</v>
      </c>
      <c r="Q18" s="93"/>
      <c r="R18" s="94"/>
      <c r="S18" s="390">
        <f t="shared" si="4"/>
        <v>0</v>
      </c>
      <c r="T18" s="93"/>
      <c r="U18" s="94"/>
      <c r="V18" s="390">
        <f t="shared" si="5"/>
        <v>0</v>
      </c>
      <c r="W18" s="93"/>
      <c r="X18" s="94"/>
      <c r="Y18" s="390">
        <f t="shared" si="6"/>
        <v>0</v>
      </c>
      <c r="Z18" s="93"/>
      <c r="AA18" s="94"/>
      <c r="AB18" s="390">
        <f t="shared" si="7"/>
        <v>0</v>
      </c>
      <c r="AC18" s="93"/>
      <c r="AD18" s="94"/>
      <c r="AE18" s="390">
        <f t="shared" si="8"/>
        <v>0</v>
      </c>
      <c r="AF18" s="93"/>
      <c r="AG18" s="94"/>
      <c r="AH18" s="390">
        <f t="shared" si="9"/>
        <v>0</v>
      </c>
      <c r="AI18" s="93"/>
      <c r="AJ18" s="94"/>
      <c r="AK18" s="390">
        <f t="shared" si="10"/>
        <v>0</v>
      </c>
      <c r="AL18" s="93"/>
      <c r="AM18" s="94"/>
      <c r="AN18" s="390">
        <f t="shared" si="11"/>
        <v>0</v>
      </c>
      <c r="AO18" s="93"/>
      <c r="AP18" s="94"/>
      <c r="AQ18" s="390">
        <f t="shared" si="12"/>
        <v>0</v>
      </c>
      <c r="AR18" s="93"/>
      <c r="AS18" s="94"/>
      <c r="AT18" s="390">
        <f t="shared" si="13"/>
        <v>0</v>
      </c>
      <c r="AU18" s="93"/>
      <c r="AV18" s="94"/>
      <c r="AW18" s="390">
        <f t="shared" si="14"/>
        <v>0</v>
      </c>
      <c r="AX18" s="93"/>
      <c r="AY18" s="94"/>
      <c r="AZ18" s="390">
        <f t="shared" si="15"/>
        <v>0</v>
      </c>
      <c r="BA18" s="93"/>
      <c r="BB18" s="94"/>
      <c r="BC18" s="390">
        <f t="shared" si="16"/>
        <v>0</v>
      </c>
      <c r="BD18" s="93"/>
      <c r="BE18" s="94"/>
      <c r="BF18" s="390">
        <f t="shared" si="17"/>
        <v>0</v>
      </c>
      <c r="BG18" s="93"/>
      <c r="BH18" s="94"/>
      <c r="BI18" s="390">
        <f t="shared" si="18"/>
        <v>0</v>
      </c>
      <c r="BJ18" s="93"/>
      <c r="BK18" s="94"/>
      <c r="BL18" s="390">
        <f t="shared" si="19"/>
        <v>0</v>
      </c>
      <c r="BM18" s="93"/>
      <c r="BN18" s="94"/>
      <c r="BO18" s="390">
        <f t="shared" si="20"/>
        <v>0</v>
      </c>
      <c r="BP18" s="93"/>
      <c r="BQ18" s="94"/>
      <c r="BR18" s="390">
        <f t="shared" si="21"/>
        <v>0</v>
      </c>
      <c r="BS18" s="93"/>
      <c r="BT18" s="94"/>
      <c r="BU18" s="390">
        <f t="shared" si="22"/>
        <v>0</v>
      </c>
      <c r="BV18" s="93"/>
      <c r="BW18" s="94"/>
      <c r="BX18" s="390">
        <f t="shared" si="23"/>
        <v>0</v>
      </c>
      <c r="BY18" s="93"/>
      <c r="BZ18" s="94"/>
      <c r="CA18" s="390">
        <f t="shared" si="24"/>
        <v>0</v>
      </c>
      <c r="CB18" s="93"/>
      <c r="CC18" s="94"/>
      <c r="CD18" s="390">
        <f t="shared" si="25"/>
        <v>0</v>
      </c>
      <c r="CE18" s="93"/>
      <c r="CF18" s="94"/>
      <c r="CG18" s="390">
        <f t="shared" si="26"/>
        <v>0</v>
      </c>
      <c r="CH18" s="93"/>
      <c r="CI18" s="94"/>
      <c r="CJ18" s="389">
        <f t="shared" si="27"/>
        <v>0</v>
      </c>
      <c r="CK18" s="575"/>
      <c r="CL18" s="576"/>
      <c r="CM18" s="577">
        <f t="shared" si="31"/>
        <v>0</v>
      </c>
      <c r="CN18" s="93"/>
      <c r="CO18" s="94"/>
      <c r="CP18" s="390">
        <f t="shared" si="28"/>
        <v>0</v>
      </c>
      <c r="CQ18" s="575"/>
      <c r="CR18" s="576"/>
      <c r="CS18" s="577">
        <f t="shared" si="32"/>
        <v>0</v>
      </c>
      <c r="CT18" s="571"/>
      <c r="CU18" s="571"/>
      <c r="CV18" s="12"/>
      <c r="CW18" s="12"/>
      <c r="CX18" s="387">
        <f t="shared" si="29"/>
        <v>0</v>
      </c>
      <c r="CY18" s="388">
        <f t="shared" si="30"/>
        <v>0</v>
      </c>
      <c r="CZ18" s="390">
        <f t="shared" si="33"/>
        <v>0</v>
      </c>
      <c r="DA18" s="13"/>
      <c r="DB18" s="13"/>
      <c r="DC18" s="13"/>
      <c r="DD18" s="13"/>
    </row>
    <row r="19" spans="1:108" s="400" customFormat="1" ht="10.5">
      <c r="A19" s="410">
        <v>9</v>
      </c>
      <c r="B19" s="6" t="s">
        <v>457</v>
      </c>
      <c r="C19" s="7"/>
      <c r="D19" s="7"/>
      <c r="E19" s="10"/>
      <c r="F19" s="92"/>
      <c r="G19" s="425">
        <f t="shared" si="0"/>
        <v>0</v>
      </c>
      <c r="H19" s="93"/>
      <c r="I19" s="94"/>
      <c r="J19" s="390">
        <f t="shared" si="1"/>
        <v>0</v>
      </c>
      <c r="K19" s="93"/>
      <c r="L19" s="94"/>
      <c r="M19" s="390">
        <f t="shared" si="2"/>
        <v>0</v>
      </c>
      <c r="N19" s="93"/>
      <c r="O19" s="94"/>
      <c r="P19" s="390">
        <f t="shared" si="3"/>
        <v>0</v>
      </c>
      <c r="Q19" s="93"/>
      <c r="R19" s="94"/>
      <c r="S19" s="390">
        <f t="shared" si="4"/>
        <v>0</v>
      </c>
      <c r="T19" s="93"/>
      <c r="U19" s="94"/>
      <c r="V19" s="390">
        <f t="shared" si="5"/>
        <v>0</v>
      </c>
      <c r="W19" s="93"/>
      <c r="X19" s="94"/>
      <c r="Y19" s="390">
        <f t="shared" si="6"/>
        <v>0</v>
      </c>
      <c r="Z19" s="93"/>
      <c r="AA19" s="94"/>
      <c r="AB19" s="390">
        <f t="shared" si="7"/>
        <v>0</v>
      </c>
      <c r="AC19" s="93"/>
      <c r="AD19" s="94"/>
      <c r="AE19" s="390">
        <f t="shared" si="8"/>
        <v>0</v>
      </c>
      <c r="AF19" s="93"/>
      <c r="AG19" s="94"/>
      <c r="AH19" s="390">
        <f t="shared" si="9"/>
        <v>0</v>
      </c>
      <c r="AI19" s="93"/>
      <c r="AJ19" s="94"/>
      <c r="AK19" s="390">
        <f t="shared" si="10"/>
        <v>0</v>
      </c>
      <c r="AL19" s="93"/>
      <c r="AM19" s="94"/>
      <c r="AN19" s="390">
        <f t="shared" si="11"/>
        <v>0</v>
      </c>
      <c r="AO19" s="93"/>
      <c r="AP19" s="94"/>
      <c r="AQ19" s="390">
        <f t="shared" si="12"/>
        <v>0</v>
      </c>
      <c r="AR19" s="93"/>
      <c r="AS19" s="94"/>
      <c r="AT19" s="390">
        <f t="shared" si="13"/>
        <v>0</v>
      </c>
      <c r="AU19" s="93"/>
      <c r="AV19" s="94"/>
      <c r="AW19" s="390">
        <f t="shared" si="14"/>
        <v>0</v>
      </c>
      <c r="AX19" s="93"/>
      <c r="AY19" s="94"/>
      <c r="AZ19" s="390">
        <f t="shared" si="15"/>
        <v>0</v>
      </c>
      <c r="BA19" s="93"/>
      <c r="BB19" s="94"/>
      <c r="BC19" s="390">
        <f t="shared" si="16"/>
        <v>0</v>
      </c>
      <c r="BD19" s="93"/>
      <c r="BE19" s="94"/>
      <c r="BF19" s="390">
        <f t="shared" si="17"/>
        <v>0</v>
      </c>
      <c r="BG19" s="93"/>
      <c r="BH19" s="94"/>
      <c r="BI19" s="390">
        <f t="shared" si="18"/>
        <v>0</v>
      </c>
      <c r="BJ19" s="93"/>
      <c r="BK19" s="94"/>
      <c r="BL19" s="390">
        <f t="shared" si="19"/>
        <v>0</v>
      </c>
      <c r="BM19" s="93"/>
      <c r="BN19" s="94"/>
      <c r="BO19" s="390">
        <f t="shared" si="20"/>
        <v>0</v>
      </c>
      <c r="BP19" s="93"/>
      <c r="BQ19" s="94"/>
      <c r="BR19" s="390">
        <f t="shared" si="21"/>
        <v>0</v>
      </c>
      <c r="BS19" s="93"/>
      <c r="BT19" s="94"/>
      <c r="BU19" s="390">
        <f t="shared" si="22"/>
        <v>0</v>
      </c>
      <c r="BV19" s="93"/>
      <c r="BW19" s="94"/>
      <c r="BX19" s="390">
        <f t="shared" si="23"/>
        <v>0</v>
      </c>
      <c r="BY19" s="93"/>
      <c r="BZ19" s="94"/>
      <c r="CA19" s="390">
        <f t="shared" si="24"/>
        <v>0</v>
      </c>
      <c r="CB19" s="93"/>
      <c r="CC19" s="94"/>
      <c r="CD19" s="390">
        <f t="shared" si="25"/>
        <v>0</v>
      </c>
      <c r="CE19" s="93"/>
      <c r="CF19" s="94"/>
      <c r="CG19" s="390">
        <f t="shared" si="26"/>
        <v>0</v>
      </c>
      <c r="CH19" s="93"/>
      <c r="CI19" s="94"/>
      <c r="CJ19" s="389">
        <f t="shared" si="27"/>
        <v>0</v>
      </c>
      <c r="CK19" s="575"/>
      <c r="CL19" s="576"/>
      <c r="CM19" s="577">
        <f t="shared" si="31"/>
        <v>0</v>
      </c>
      <c r="CN19" s="93"/>
      <c r="CO19" s="94"/>
      <c r="CP19" s="390">
        <f t="shared" si="28"/>
        <v>0</v>
      </c>
      <c r="CQ19" s="575"/>
      <c r="CR19" s="576"/>
      <c r="CS19" s="577">
        <f t="shared" si="32"/>
        <v>0</v>
      </c>
      <c r="CT19" s="571"/>
      <c r="CU19" s="571"/>
      <c r="CV19" s="12"/>
      <c r="CW19" s="12"/>
      <c r="CX19" s="387">
        <f t="shared" si="29"/>
        <v>0</v>
      </c>
      <c r="CY19" s="388">
        <f t="shared" si="30"/>
        <v>0</v>
      </c>
      <c r="CZ19" s="390">
        <f t="shared" si="33"/>
        <v>0</v>
      </c>
      <c r="DA19" s="13"/>
      <c r="DB19" s="13"/>
      <c r="DC19" s="13"/>
      <c r="DD19" s="13"/>
    </row>
    <row r="20" spans="1:108" s="400" customFormat="1" ht="10.5">
      <c r="A20" s="410">
        <v>10</v>
      </c>
      <c r="B20" s="6" t="s">
        <v>458</v>
      </c>
      <c r="C20" s="7"/>
      <c r="D20" s="7"/>
      <c r="E20" s="10"/>
      <c r="F20" s="92"/>
      <c r="G20" s="425">
        <f>+E20-F20</f>
        <v>0</v>
      </c>
      <c r="H20" s="93"/>
      <c r="I20" s="94"/>
      <c r="J20" s="390">
        <f>+H20-I20</f>
        <v>0</v>
      </c>
      <c r="K20" s="93"/>
      <c r="L20" s="94"/>
      <c r="M20" s="390">
        <f>+K20-L20</f>
        <v>0</v>
      </c>
      <c r="N20" s="93"/>
      <c r="O20" s="94"/>
      <c r="P20" s="390">
        <f>+N20-O20</f>
        <v>0</v>
      </c>
      <c r="Q20" s="93"/>
      <c r="R20" s="94"/>
      <c r="S20" s="390">
        <f>+Q20-R20</f>
        <v>0</v>
      </c>
      <c r="T20" s="93"/>
      <c r="U20" s="94"/>
      <c r="V20" s="390">
        <f>+T20-U20</f>
        <v>0</v>
      </c>
      <c r="W20" s="93"/>
      <c r="X20" s="94"/>
      <c r="Y20" s="390">
        <f>+W20-X20</f>
        <v>0</v>
      </c>
      <c r="Z20" s="93"/>
      <c r="AA20" s="94"/>
      <c r="AB20" s="390">
        <f>+Z20-AA20</f>
        <v>0</v>
      </c>
      <c r="AC20" s="93"/>
      <c r="AD20" s="94"/>
      <c r="AE20" s="390">
        <f>+AC20-AD20</f>
        <v>0</v>
      </c>
      <c r="AF20" s="93"/>
      <c r="AG20" s="94"/>
      <c r="AH20" s="390">
        <f>+AF20-AG20</f>
        <v>0</v>
      </c>
      <c r="AI20" s="93"/>
      <c r="AJ20" s="94"/>
      <c r="AK20" s="390">
        <f>+AI20-AJ20</f>
        <v>0</v>
      </c>
      <c r="AL20" s="93"/>
      <c r="AM20" s="94"/>
      <c r="AN20" s="390">
        <f>+AL20-AM20</f>
        <v>0</v>
      </c>
      <c r="AO20" s="93"/>
      <c r="AP20" s="94"/>
      <c r="AQ20" s="390">
        <f>+AO20-AP20</f>
        <v>0</v>
      </c>
      <c r="AR20" s="93"/>
      <c r="AS20" s="94"/>
      <c r="AT20" s="390">
        <f>+AR20-AS20</f>
        <v>0</v>
      </c>
      <c r="AU20" s="93"/>
      <c r="AV20" s="94"/>
      <c r="AW20" s="390">
        <f>+AU20-AV20</f>
        <v>0</v>
      </c>
      <c r="AX20" s="93"/>
      <c r="AY20" s="94"/>
      <c r="AZ20" s="390">
        <f>+AX20-AY20</f>
        <v>0</v>
      </c>
      <c r="BA20" s="93"/>
      <c r="BB20" s="94"/>
      <c r="BC20" s="390">
        <f>+BA20-BB20</f>
        <v>0</v>
      </c>
      <c r="BD20" s="93"/>
      <c r="BE20" s="94"/>
      <c r="BF20" s="390">
        <f>+BD20-BE20</f>
        <v>0</v>
      </c>
      <c r="BG20" s="93"/>
      <c r="BH20" s="94"/>
      <c r="BI20" s="390">
        <f>+BG20-BH20</f>
        <v>0</v>
      </c>
      <c r="BJ20" s="93"/>
      <c r="BK20" s="94"/>
      <c r="BL20" s="390">
        <f>+BJ20-BK20</f>
        <v>0</v>
      </c>
      <c r="BM20" s="93"/>
      <c r="BN20" s="94"/>
      <c r="BO20" s="390">
        <f>+BM20-BN20</f>
        <v>0</v>
      </c>
      <c r="BP20" s="93"/>
      <c r="BQ20" s="94"/>
      <c r="BR20" s="390">
        <f>+BP20-BQ20</f>
        <v>0</v>
      </c>
      <c r="BS20" s="93"/>
      <c r="BT20" s="94"/>
      <c r="BU20" s="390">
        <f>+BS20-BT20</f>
        <v>0</v>
      </c>
      <c r="BV20" s="93"/>
      <c r="BW20" s="94"/>
      <c r="BX20" s="390">
        <f>+BV20-BW20</f>
        <v>0</v>
      </c>
      <c r="BY20" s="93"/>
      <c r="BZ20" s="94"/>
      <c r="CA20" s="390">
        <f>+BY20-BZ20</f>
        <v>0</v>
      </c>
      <c r="CB20" s="93"/>
      <c r="CC20" s="94"/>
      <c r="CD20" s="390">
        <f>+CB20-CC20</f>
        <v>0</v>
      </c>
      <c r="CE20" s="93"/>
      <c r="CF20" s="94"/>
      <c r="CG20" s="390">
        <f>+CE20-CF20</f>
        <v>0</v>
      </c>
      <c r="CH20" s="93"/>
      <c r="CI20" s="94"/>
      <c r="CJ20" s="389">
        <f>+CH20-CI20</f>
        <v>0</v>
      </c>
      <c r="CK20" s="575"/>
      <c r="CL20" s="576"/>
      <c r="CM20" s="577">
        <f t="shared" si="31"/>
        <v>0</v>
      </c>
      <c r="CN20" s="93"/>
      <c r="CO20" s="94"/>
      <c r="CP20" s="390">
        <f>+CN20-CO20</f>
        <v>0</v>
      </c>
      <c r="CQ20" s="575"/>
      <c r="CR20" s="576"/>
      <c r="CS20" s="577">
        <f t="shared" si="32"/>
        <v>0</v>
      </c>
      <c r="CT20" s="571"/>
      <c r="CU20" s="571"/>
      <c r="CV20" s="12"/>
      <c r="CW20" s="12"/>
      <c r="CX20" s="387">
        <f t="shared" si="29"/>
        <v>0</v>
      </c>
      <c r="CY20" s="388">
        <f t="shared" si="30"/>
        <v>0</v>
      </c>
      <c r="CZ20" s="390">
        <f t="shared" si="33"/>
        <v>0</v>
      </c>
      <c r="DA20" s="13"/>
      <c r="DB20" s="13"/>
      <c r="DC20" s="13"/>
      <c r="DD20" s="13"/>
    </row>
    <row r="21" spans="1:108" s="400" customFormat="1" ht="10.5">
      <c r="A21" s="410">
        <v>11</v>
      </c>
      <c r="B21" s="6" t="s">
        <v>459</v>
      </c>
      <c r="C21" s="7"/>
      <c r="D21" s="7"/>
      <c r="E21" s="10"/>
      <c r="F21" s="92"/>
      <c r="G21" s="425">
        <f>+E21-F21</f>
        <v>0</v>
      </c>
      <c r="H21" s="93"/>
      <c r="I21" s="94"/>
      <c r="J21" s="390">
        <f>+H21-I21</f>
        <v>0</v>
      </c>
      <c r="K21" s="93"/>
      <c r="L21" s="94"/>
      <c r="M21" s="390">
        <f>+K21-L21</f>
        <v>0</v>
      </c>
      <c r="N21" s="93"/>
      <c r="O21" s="94"/>
      <c r="P21" s="390">
        <f>+N21-O21</f>
        <v>0</v>
      </c>
      <c r="Q21" s="93"/>
      <c r="R21" s="94"/>
      <c r="S21" s="390">
        <f>+Q21-R21</f>
        <v>0</v>
      </c>
      <c r="T21" s="93"/>
      <c r="U21" s="94"/>
      <c r="V21" s="390">
        <f>+T21-U21</f>
        <v>0</v>
      </c>
      <c r="W21" s="93"/>
      <c r="X21" s="94"/>
      <c r="Y21" s="390">
        <f>+W21-X21</f>
        <v>0</v>
      </c>
      <c r="Z21" s="93"/>
      <c r="AA21" s="94"/>
      <c r="AB21" s="390">
        <f>+Z21-AA21</f>
        <v>0</v>
      </c>
      <c r="AC21" s="93"/>
      <c r="AD21" s="94"/>
      <c r="AE21" s="390">
        <f>+AC21-AD21</f>
        <v>0</v>
      </c>
      <c r="AF21" s="93"/>
      <c r="AG21" s="94"/>
      <c r="AH21" s="390">
        <f>+AF21-AG21</f>
        <v>0</v>
      </c>
      <c r="AI21" s="93"/>
      <c r="AJ21" s="94"/>
      <c r="AK21" s="390">
        <f>+AI21-AJ21</f>
        <v>0</v>
      </c>
      <c r="AL21" s="93"/>
      <c r="AM21" s="94"/>
      <c r="AN21" s="390">
        <f>+AL21-AM21</f>
        <v>0</v>
      </c>
      <c r="AO21" s="93"/>
      <c r="AP21" s="94"/>
      <c r="AQ21" s="390">
        <f>+AO21-AP21</f>
        <v>0</v>
      </c>
      <c r="AR21" s="93"/>
      <c r="AS21" s="94"/>
      <c r="AT21" s="390">
        <f>+AR21-AS21</f>
        <v>0</v>
      </c>
      <c r="AU21" s="93"/>
      <c r="AV21" s="94"/>
      <c r="AW21" s="390">
        <f>+AU21-AV21</f>
        <v>0</v>
      </c>
      <c r="AX21" s="93"/>
      <c r="AY21" s="94"/>
      <c r="AZ21" s="390">
        <f>+AX21-AY21</f>
        <v>0</v>
      </c>
      <c r="BA21" s="93"/>
      <c r="BB21" s="94"/>
      <c r="BC21" s="390">
        <f>+BA21-BB21</f>
        <v>0</v>
      </c>
      <c r="BD21" s="93"/>
      <c r="BE21" s="94"/>
      <c r="BF21" s="390">
        <f>+BD21-BE21</f>
        <v>0</v>
      </c>
      <c r="BG21" s="93"/>
      <c r="BH21" s="94"/>
      <c r="BI21" s="390">
        <f>+BG21-BH21</f>
        <v>0</v>
      </c>
      <c r="BJ21" s="93"/>
      <c r="BK21" s="94"/>
      <c r="BL21" s="390">
        <f>+BJ21-BK21</f>
        <v>0</v>
      </c>
      <c r="BM21" s="93"/>
      <c r="BN21" s="94"/>
      <c r="BO21" s="390">
        <f>+BM21-BN21</f>
        <v>0</v>
      </c>
      <c r="BP21" s="93"/>
      <c r="BQ21" s="94"/>
      <c r="BR21" s="390">
        <f>+BP21-BQ21</f>
        <v>0</v>
      </c>
      <c r="BS21" s="93"/>
      <c r="BT21" s="94"/>
      <c r="BU21" s="390">
        <f>+BS21-BT21</f>
        <v>0</v>
      </c>
      <c r="BV21" s="93"/>
      <c r="BW21" s="94"/>
      <c r="BX21" s="390">
        <f>+BV21-BW21</f>
        <v>0</v>
      </c>
      <c r="BY21" s="93"/>
      <c r="BZ21" s="94"/>
      <c r="CA21" s="390">
        <f>+BY21-BZ21</f>
        <v>0</v>
      </c>
      <c r="CB21" s="93"/>
      <c r="CC21" s="94"/>
      <c r="CD21" s="390">
        <f>+CB21-CC21</f>
        <v>0</v>
      </c>
      <c r="CE21" s="93"/>
      <c r="CF21" s="94"/>
      <c r="CG21" s="390">
        <f>+CE21-CF21</f>
        <v>0</v>
      </c>
      <c r="CH21" s="93"/>
      <c r="CI21" s="94"/>
      <c r="CJ21" s="389">
        <f>+CH21-CI21</f>
        <v>0</v>
      </c>
      <c r="CK21" s="575"/>
      <c r="CL21" s="576"/>
      <c r="CM21" s="577">
        <f t="shared" si="31"/>
        <v>0</v>
      </c>
      <c r="CN21" s="93"/>
      <c r="CO21" s="94"/>
      <c r="CP21" s="390">
        <f>+CN21-CO21</f>
        <v>0</v>
      </c>
      <c r="CQ21" s="575"/>
      <c r="CR21" s="576"/>
      <c r="CS21" s="577">
        <f t="shared" si="32"/>
        <v>0</v>
      </c>
      <c r="CT21" s="571"/>
      <c r="CU21" s="571"/>
      <c r="CV21" s="12"/>
      <c r="CW21" s="12"/>
      <c r="CX21" s="387">
        <f t="shared" si="29"/>
        <v>0</v>
      </c>
      <c r="CY21" s="388">
        <f t="shared" si="30"/>
        <v>0</v>
      </c>
      <c r="CZ21" s="390">
        <f t="shared" si="33"/>
        <v>0</v>
      </c>
      <c r="DA21" s="13"/>
      <c r="DB21" s="13"/>
      <c r="DC21" s="13"/>
      <c r="DD21" s="13"/>
    </row>
    <row r="22" spans="1:108" s="400" customFormat="1" ht="10.5">
      <c r="A22" s="410">
        <v>12</v>
      </c>
      <c r="B22" s="112" t="s">
        <v>460</v>
      </c>
      <c r="C22" s="7"/>
      <c r="D22" s="7"/>
      <c r="E22" s="10"/>
      <c r="F22" s="92"/>
      <c r="G22" s="425">
        <f t="shared" ref="G22:G29" si="34">+E22-F22</f>
        <v>0</v>
      </c>
      <c r="H22" s="93"/>
      <c r="I22" s="94"/>
      <c r="J22" s="390">
        <f t="shared" ref="J22:J29" si="35">+H22-I22</f>
        <v>0</v>
      </c>
      <c r="K22" s="93"/>
      <c r="L22" s="94"/>
      <c r="M22" s="390">
        <f t="shared" ref="M22:M29" si="36">+K22-L22</f>
        <v>0</v>
      </c>
      <c r="N22" s="93"/>
      <c r="O22" s="94"/>
      <c r="P22" s="390">
        <f t="shared" ref="P22:P29" si="37">+N22-O22</f>
        <v>0</v>
      </c>
      <c r="Q22" s="93"/>
      <c r="R22" s="94"/>
      <c r="S22" s="390">
        <f t="shared" ref="S22:S29" si="38">+Q22-R22</f>
        <v>0</v>
      </c>
      <c r="T22" s="93"/>
      <c r="U22" s="94"/>
      <c r="V22" s="390">
        <f t="shared" ref="V22:V29" si="39">+T22-U22</f>
        <v>0</v>
      </c>
      <c r="W22" s="93"/>
      <c r="X22" s="94"/>
      <c r="Y22" s="390">
        <f t="shared" ref="Y22:Y29" si="40">+W22-X22</f>
        <v>0</v>
      </c>
      <c r="Z22" s="93"/>
      <c r="AA22" s="94"/>
      <c r="AB22" s="390">
        <f t="shared" ref="AB22:AB29" si="41">+Z22-AA22</f>
        <v>0</v>
      </c>
      <c r="AC22" s="93"/>
      <c r="AD22" s="94"/>
      <c r="AE22" s="390">
        <f t="shared" ref="AE22:AE29" si="42">+AC22-AD22</f>
        <v>0</v>
      </c>
      <c r="AF22" s="93"/>
      <c r="AG22" s="94"/>
      <c r="AH22" s="390">
        <f t="shared" ref="AH22:AH29" si="43">+AF22-AG22</f>
        <v>0</v>
      </c>
      <c r="AI22" s="93"/>
      <c r="AJ22" s="94"/>
      <c r="AK22" s="390">
        <f t="shared" ref="AK22:AK29" si="44">+AI22-AJ22</f>
        <v>0</v>
      </c>
      <c r="AL22" s="93"/>
      <c r="AM22" s="94"/>
      <c r="AN22" s="390">
        <f t="shared" ref="AN22:AN29" si="45">+AL22-AM22</f>
        <v>0</v>
      </c>
      <c r="AO22" s="93"/>
      <c r="AP22" s="94"/>
      <c r="AQ22" s="390">
        <f t="shared" ref="AQ22:AQ29" si="46">+AO22-AP22</f>
        <v>0</v>
      </c>
      <c r="AR22" s="93"/>
      <c r="AS22" s="94"/>
      <c r="AT22" s="390">
        <f t="shared" ref="AT22:AT29" si="47">+AR22-AS22</f>
        <v>0</v>
      </c>
      <c r="AU22" s="93"/>
      <c r="AV22" s="94"/>
      <c r="AW22" s="390">
        <f t="shared" ref="AW22:AW29" si="48">+AU22-AV22</f>
        <v>0</v>
      </c>
      <c r="AX22" s="93"/>
      <c r="AY22" s="94"/>
      <c r="AZ22" s="390">
        <f t="shared" ref="AZ22:AZ29" si="49">+AX22-AY22</f>
        <v>0</v>
      </c>
      <c r="BA22" s="93"/>
      <c r="BB22" s="94"/>
      <c r="BC22" s="390">
        <f t="shared" ref="BC22:BC29" si="50">+BA22-BB22</f>
        <v>0</v>
      </c>
      <c r="BD22" s="93"/>
      <c r="BE22" s="94"/>
      <c r="BF22" s="390">
        <f t="shared" ref="BF22:BF29" si="51">+BD22-BE22</f>
        <v>0</v>
      </c>
      <c r="BG22" s="93"/>
      <c r="BH22" s="94"/>
      <c r="BI22" s="390">
        <f t="shared" ref="BI22:BI29" si="52">+BG22-BH22</f>
        <v>0</v>
      </c>
      <c r="BJ22" s="93"/>
      <c r="BK22" s="94"/>
      <c r="BL22" s="390">
        <f t="shared" ref="BL22:BL29" si="53">+BJ22-BK22</f>
        <v>0</v>
      </c>
      <c r="BM22" s="93"/>
      <c r="BN22" s="94"/>
      <c r="BO22" s="390">
        <f t="shared" ref="BO22:BO29" si="54">+BM22-BN22</f>
        <v>0</v>
      </c>
      <c r="BP22" s="93"/>
      <c r="BQ22" s="94"/>
      <c r="BR22" s="390">
        <f t="shared" ref="BR22:BR29" si="55">+BP22-BQ22</f>
        <v>0</v>
      </c>
      <c r="BS22" s="93"/>
      <c r="BT22" s="94"/>
      <c r="BU22" s="390">
        <f t="shared" ref="BU22:BU29" si="56">+BS22-BT22</f>
        <v>0</v>
      </c>
      <c r="BV22" s="93"/>
      <c r="BW22" s="94"/>
      <c r="BX22" s="390">
        <f t="shared" ref="BX22:BX29" si="57">+BV22-BW22</f>
        <v>0</v>
      </c>
      <c r="BY22" s="93"/>
      <c r="BZ22" s="94"/>
      <c r="CA22" s="390">
        <f t="shared" ref="CA22:CA29" si="58">+BY22-BZ22</f>
        <v>0</v>
      </c>
      <c r="CB22" s="93"/>
      <c r="CC22" s="94"/>
      <c r="CD22" s="390">
        <f t="shared" ref="CD22:CD29" si="59">+CB22-CC22</f>
        <v>0</v>
      </c>
      <c r="CE22" s="93"/>
      <c r="CF22" s="94"/>
      <c r="CG22" s="390">
        <f t="shared" ref="CG22:CG29" si="60">+CE22-CF22</f>
        <v>0</v>
      </c>
      <c r="CH22" s="93"/>
      <c r="CI22" s="94"/>
      <c r="CJ22" s="389">
        <f t="shared" ref="CJ22:CJ29" si="61">+CH22-CI22</f>
        <v>0</v>
      </c>
      <c r="CK22" s="575"/>
      <c r="CL22" s="576"/>
      <c r="CM22" s="577">
        <f t="shared" si="31"/>
        <v>0</v>
      </c>
      <c r="CN22" s="93"/>
      <c r="CO22" s="94"/>
      <c r="CP22" s="390">
        <f t="shared" ref="CP22:CP29" si="62">+CN22-CO22</f>
        <v>0</v>
      </c>
      <c r="CQ22" s="575"/>
      <c r="CR22" s="576"/>
      <c r="CS22" s="577">
        <f t="shared" si="32"/>
        <v>0</v>
      </c>
      <c r="CT22" s="571"/>
      <c r="CU22" s="571"/>
      <c r="CV22" s="12"/>
      <c r="CW22" s="12"/>
      <c r="CX22" s="387">
        <f t="shared" si="29"/>
        <v>0</v>
      </c>
      <c r="CY22" s="388">
        <f t="shared" si="30"/>
        <v>0</v>
      </c>
      <c r="CZ22" s="390">
        <f t="shared" si="33"/>
        <v>0</v>
      </c>
      <c r="DA22" s="13"/>
      <c r="DB22" s="13"/>
      <c r="DC22" s="13"/>
      <c r="DD22" s="13"/>
    </row>
    <row r="23" spans="1:108" s="400" customFormat="1" ht="10.5">
      <c r="A23" s="410">
        <v>13</v>
      </c>
      <c r="B23" s="112" t="s">
        <v>461</v>
      </c>
      <c r="C23" s="7"/>
      <c r="D23" s="7"/>
      <c r="E23" s="10"/>
      <c r="F23" s="92"/>
      <c r="G23" s="425">
        <f t="shared" si="34"/>
        <v>0</v>
      </c>
      <c r="H23" s="93"/>
      <c r="I23" s="94"/>
      <c r="J23" s="390">
        <f t="shared" si="35"/>
        <v>0</v>
      </c>
      <c r="K23" s="93"/>
      <c r="L23" s="94"/>
      <c r="M23" s="390">
        <f t="shared" si="36"/>
        <v>0</v>
      </c>
      <c r="N23" s="93"/>
      <c r="O23" s="94"/>
      <c r="P23" s="390">
        <f t="shared" si="37"/>
        <v>0</v>
      </c>
      <c r="Q23" s="93"/>
      <c r="R23" s="94"/>
      <c r="S23" s="390">
        <f t="shared" si="38"/>
        <v>0</v>
      </c>
      <c r="T23" s="93"/>
      <c r="U23" s="94"/>
      <c r="V23" s="390">
        <f t="shared" si="39"/>
        <v>0</v>
      </c>
      <c r="W23" s="93"/>
      <c r="X23" s="94"/>
      <c r="Y23" s="390">
        <f t="shared" si="40"/>
        <v>0</v>
      </c>
      <c r="Z23" s="93"/>
      <c r="AA23" s="94"/>
      <c r="AB23" s="390">
        <f t="shared" si="41"/>
        <v>0</v>
      </c>
      <c r="AC23" s="93"/>
      <c r="AD23" s="94"/>
      <c r="AE23" s="390">
        <f t="shared" si="42"/>
        <v>0</v>
      </c>
      <c r="AF23" s="93"/>
      <c r="AG23" s="94"/>
      <c r="AH23" s="390">
        <f t="shared" si="43"/>
        <v>0</v>
      </c>
      <c r="AI23" s="93"/>
      <c r="AJ23" s="94"/>
      <c r="AK23" s="390">
        <f t="shared" si="44"/>
        <v>0</v>
      </c>
      <c r="AL23" s="93"/>
      <c r="AM23" s="94"/>
      <c r="AN23" s="390">
        <f t="shared" si="45"/>
        <v>0</v>
      </c>
      <c r="AO23" s="93"/>
      <c r="AP23" s="94"/>
      <c r="AQ23" s="390">
        <f t="shared" si="46"/>
        <v>0</v>
      </c>
      <c r="AR23" s="93"/>
      <c r="AS23" s="94"/>
      <c r="AT23" s="390">
        <f t="shared" si="47"/>
        <v>0</v>
      </c>
      <c r="AU23" s="93"/>
      <c r="AV23" s="94"/>
      <c r="AW23" s="390">
        <f t="shared" si="48"/>
        <v>0</v>
      </c>
      <c r="AX23" s="93"/>
      <c r="AY23" s="94"/>
      <c r="AZ23" s="390">
        <f t="shared" si="49"/>
        <v>0</v>
      </c>
      <c r="BA23" s="93"/>
      <c r="BB23" s="94"/>
      <c r="BC23" s="390">
        <f t="shared" si="50"/>
        <v>0</v>
      </c>
      <c r="BD23" s="93"/>
      <c r="BE23" s="94"/>
      <c r="BF23" s="390">
        <f t="shared" si="51"/>
        <v>0</v>
      </c>
      <c r="BG23" s="93"/>
      <c r="BH23" s="94"/>
      <c r="BI23" s="390">
        <f t="shared" si="52"/>
        <v>0</v>
      </c>
      <c r="BJ23" s="93"/>
      <c r="BK23" s="94"/>
      <c r="BL23" s="390">
        <f t="shared" si="53"/>
        <v>0</v>
      </c>
      <c r="BM23" s="93"/>
      <c r="BN23" s="94"/>
      <c r="BO23" s="390">
        <f t="shared" si="54"/>
        <v>0</v>
      </c>
      <c r="BP23" s="93"/>
      <c r="BQ23" s="94"/>
      <c r="BR23" s="390">
        <f t="shared" si="55"/>
        <v>0</v>
      </c>
      <c r="BS23" s="93"/>
      <c r="BT23" s="94"/>
      <c r="BU23" s="390">
        <f t="shared" si="56"/>
        <v>0</v>
      </c>
      <c r="BV23" s="93"/>
      <c r="BW23" s="94"/>
      <c r="BX23" s="390">
        <f t="shared" si="57"/>
        <v>0</v>
      </c>
      <c r="BY23" s="93"/>
      <c r="BZ23" s="94"/>
      <c r="CA23" s="390">
        <f t="shared" si="58"/>
        <v>0</v>
      </c>
      <c r="CB23" s="93"/>
      <c r="CC23" s="94"/>
      <c r="CD23" s="390">
        <f t="shared" si="59"/>
        <v>0</v>
      </c>
      <c r="CE23" s="93"/>
      <c r="CF23" s="94"/>
      <c r="CG23" s="390">
        <f t="shared" si="60"/>
        <v>0</v>
      </c>
      <c r="CH23" s="93"/>
      <c r="CI23" s="94"/>
      <c r="CJ23" s="389">
        <f t="shared" si="61"/>
        <v>0</v>
      </c>
      <c r="CK23" s="575"/>
      <c r="CL23" s="576"/>
      <c r="CM23" s="577">
        <f t="shared" si="31"/>
        <v>0</v>
      </c>
      <c r="CN23" s="93"/>
      <c r="CO23" s="94"/>
      <c r="CP23" s="390">
        <f t="shared" si="62"/>
        <v>0</v>
      </c>
      <c r="CQ23" s="575"/>
      <c r="CR23" s="576"/>
      <c r="CS23" s="577">
        <f t="shared" si="32"/>
        <v>0</v>
      </c>
      <c r="CT23" s="571"/>
      <c r="CU23" s="571"/>
      <c r="CV23" s="12"/>
      <c r="CW23" s="12"/>
      <c r="CX23" s="387">
        <f t="shared" si="29"/>
        <v>0</v>
      </c>
      <c r="CY23" s="388">
        <f t="shared" si="30"/>
        <v>0</v>
      </c>
      <c r="CZ23" s="390">
        <f t="shared" si="33"/>
        <v>0</v>
      </c>
      <c r="DA23" s="13"/>
      <c r="DB23" s="13"/>
      <c r="DC23" s="13"/>
      <c r="DD23" s="13"/>
    </row>
    <row r="24" spans="1:108" s="400" customFormat="1" ht="10.5">
      <c r="A24" s="410">
        <v>14</v>
      </c>
      <c r="B24" s="6" t="s">
        <v>462</v>
      </c>
      <c r="C24" s="7"/>
      <c r="D24" s="7"/>
      <c r="E24" s="10"/>
      <c r="F24" s="92"/>
      <c r="G24" s="425">
        <f t="shared" si="34"/>
        <v>0</v>
      </c>
      <c r="H24" s="93"/>
      <c r="I24" s="94"/>
      <c r="J24" s="390">
        <f t="shared" si="35"/>
        <v>0</v>
      </c>
      <c r="K24" s="93"/>
      <c r="L24" s="94"/>
      <c r="M24" s="390">
        <f t="shared" si="36"/>
        <v>0</v>
      </c>
      <c r="N24" s="93"/>
      <c r="O24" s="94"/>
      <c r="P24" s="390">
        <f t="shared" si="37"/>
        <v>0</v>
      </c>
      <c r="Q24" s="93"/>
      <c r="R24" s="94"/>
      <c r="S24" s="390">
        <f t="shared" si="38"/>
        <v>0</v>
      </c>
      <c r="T24" s="93"/>
      <c r="U24" s="94"/>
      <c r="V24" s="390">
        <f t="shared" si="39"/>
        <v>0</v>
      </c>
      <c r="W24" s="93"/>
      <c r="X24" s="94"/>
      <c r="Y24" s="390">
        <f t="shared" si="40"/>
        <v>0</v>
      </c>
      <c r="Z24" s="93"/>
      <c r="AA24" s="94"/>
      <c r="AB24" s="390">
        <f t="shared" si="41"/>
        <v>0</v>
      </c>
      <c r="AC24" s="93"/>
      <c r="AD24" s="94"/>
      <c r="AE24" s="390">
        <f t="shared" si="42"/>
        <v>0</v>
      </c>
      <c r="AF24" s="93"/>
      <c r="AG24" s="94"/>
      <c r="AH24" s="390">
        <f t="shared" si="43"/>
        <v>0</v>
      </c>
      <c r="AI24" s="93"/>
      <c r="AJ24" s="94"/>
      <c r="AK24" s="390">
        <f t="shared" si="44"/>
        <v>0</v>
      </c>
      <c r="AL24" s="93"/>
      <c r="AM24" s="94"/>
      <c r="AN24" s="390">
        <f t="shared" si="45"/>
        <v>0</v>
      </c>
      <c r="AO24" s="93"/>
      <c r="AP24" s="94"/>
      <c r="AQ24" s="390">
        <f t="shared" si="46"/>
        <v>0</v>
      </c>
      <c r="AR24" s="93"/>
      <c r="AS24" s="94"/>
      <c r="AT24" s="390">
        <f t="shared" si="47"/>
        <v>0</v>
      </c>
      <c r="AU24" s="93"/>
      <c r="AV24" s="94"/>
      <c r="AW24" s="390">
        <f t="shared" si="48"/>
        <v>0</v>
      </c>
      <c r="AX24" s="93"/>
      <c r="AY24" s="94"/>
      <c r="AZ24" s="390">
        <f t="shared" si="49"/>
        <v>0</v>
      </c>
      <c r="BA24" s="93"/>
      <c r="BB24" s="94"/>
      <c r="BC24" s="390">
        <f t="shared" si="50"/>
        <v>0</v>
      </c>
      <c r="BD24" s="93"/>
      <c r="BE24" s="94"/>
      <c r="BF24" s="390">
        <f t="shared" si="51"/>
        <v>0</v>
      </c>
      <c r="BG24" s="93"/>
      <c r="BH24" s="94"/>
      <c r="BI24" s="390">
        <f t="shared" si="52"/>
        <v>0</v>
      </c>
      <c r="BJ24" s="93"/>
      <c r="BK24" s="94"/>
      <c r="BL24" s="390">
        <f t="shared" si="53"/>
        <v>0</v>
      </c>
      <c r="BM24" s="93"/>
      <c r="BN24" s="94"/>
      <c r="BO24" s="390">
        <f t="shared" si="54"/>
        <v>0</v>
      </c>
      <c r="BP24" s="93"/>
      <c r="BQ24" s="94"/>
      <c r="BR24" s="390">
        <f t="shared" si="55"/>
        <v>0</v>
      </c>
      <c r="BS24" s="93"/>
      <c r="BT24" s="94"/>
      <c r="BU24" s="390">
        <f t="shared" si="56"/>
        <v>0</v>
      </c>
      <c r="BV24" s="93"/>
      <c r="BW24" s="94"/>
      <c r="BX24" s="390">
        <f t="shared" si="57"/>
        <v>0</v>
      </c>
      <c r="BY24" s="93"/>
      <c r="BZ24" s="94"/>
      <c r="CA24" s="390">
        <f t="shared" si="58"/>
        <v>0</v>
      </c>
      <c r="CB24" s="93"/>
      <c r="CC24" s="94"/>
      <c r="CD24" s="390">
        <f t="shared" si="59"/>
        <v>0</v>
      </c>
      <c r="CE24" s="93"/>
      <c r="CF24" s="94"/>
      <c r="CG24" s="390">
        <f t="shared" si="60"/>
        <v>0</v>
      </c>
      <c r="CH24" s="93"/>
      <c r="CI24" s="94"/>
      <c r="CJ24" s="389">
        <f t="shared" si="61"/>
        <v>0</v>
      </c>
      <c r="CK24" s="575"/>
      <c r="CL24" s="576"/>
      <c r="CM24" s="577">
        <f t="shared" si="31"/>
        <v>0</v>
      </c>
      <c r="CN24" s="93"/>
      <c r="CO24" s="94"/>
      <c r="CP24" s="390">
        <f t="shared" si="62"/>
        <v>0</v>
      </c>
      <c r="CQ24" s="575"/>
      <c r="CR24" s="576"/>
      <c r="CS24" s="577">
        <f t="shared" si="32"/>
        <v>0</v>
      </c>
      <c r="CT24" s="571"/>
      <c r="CU24" s="571"/>
      <c r="CV24" s="12"/>
      <c r="CW24" s="12"/>
      <c r="CX24" s="387">
        <f t="shared" si="29"/>
        <v>0</v>
      </c>
      <c r="CY24" s="388">
        <f t="shared" si="30"/>
        <v>0</v>
      </c>
      <c r="CZ24" s="390">
        <f t="shared" si="33"/>
        <v>0</v>
      </c>
      <c r="DA24" s="13"/>
      <c r="DB24" s="13"/>
      <c r="DC24" s="13"/>
      <c r="DD24" s="13"/>
    </row>
    <row r="25" spans="1:108" s="400" customFormat="1" ht="10.5">
      <c r="A25" s="410">
        <v>15</v>
      </c>
      <c r="B25" s="6" t="s">
        <v>463</v>
      </c>
      <c r="C25" s="7"/>
      <c r="D25" s="7"/>
      <c r="E25" s="10"/>
      <c r="F25" s="92"/>
      <c r="G25" s="425">
        <f t="shared" si="34"/>
        <v>0</v>
      </c>
      <c r="H25" s="11"/>
      <c r="I25" s="94"/>
      <c r="J25" s="390">
        <f t="shared" si="35"/>
        <v>0</v>
      </c>
      <c r="K25" s="11"/>
      <c r="L25" s="94"/>
      <c r="M25" s="390">
        <f t="shared" si="36"/>
        <v>0</v>
      </c>
      <c r="N25" s="11"/>
      <c r="O25" s="94"/>
      <c r="P25" s="390">
        <f t="shared" si="37"/>
        <v>0</v>
      </c>
      <c r="Q25" s="11"/>
      <c r="R25" s="94"/>
      <c r="S25" s="390">
        <f t="shared" si="38"/>
        <v>0</v>
      </c>
      <c r="T25" s="11"/>
      <c r="U25" s="94"/>
      <c r="V25" s="390">
        <f t="shared" si="39"/>
        <v>0</v>
      </c>
      <c r="W25" s="11"/>
      <c r="X25" s="94"/>
      <c r="Y25" s="390">
        <f t="shared" si="40"/>
        <v>0</v>
      </c>
      <c r="Z25" s="11"/>
      <c r="AA25" s="94"/>
      <c r="AB25" s="390">
        <f t="shared" si="41"/>
        <v>0</v>
      </c>
      <c r="AC25" s="11"/>
      <c r="AD25" s="94"/>
      <c r="AE25" s="390">
        <f t="shared" si="42"/>
        <v>0</v>
      </c>
      <c r="AF25" s="11"/>
      <c r="AG25" s="94"/>
      <c r="AH25" s="390">
        <f t="shared" si="43"/>
        <v>0</v>
      </c>
      <c r="AI25" s="11"/>
      <c r="AJ25" s="94"/>
      <c r="AK25" s="390">
        <f t="shared" si="44"/>
        <v>0</v>
      </c>
      <c r="AL25" s="11"/>
      <c r="AM25" s="94"/>
      <c r="AN25" s="390">
        <f t="shared" si="45"/>
        <v>0</v>
      </c>
      <c r="AO25" s="11"/>
      <c r="AP25" s="94"/>
      <c r="AQ25" s="390">
        <f t="shared" si="46"/>
        <v>0</v>
      </c>
      <c r="AR25" s="11"/>
      <c r="AS25" s="94"/>
      <c r="AT25" s="390">
        <f t="shared" si="47"/>
        <v>0</v>
      </c>
      <c r="AU25" s="11"/>
      <c r="AV25" s="94"/>
      <c r="AW25" s="390">
        <f t="shared" si="48"/>
        <v>0</v>
      </c>
      <c r="AX25" s="11"/>
      <c r="AY25" s="94"/>
      <c r="AZ25" s="390">
        <f t="shared" si="49"/>
        <v>0</v>
      </c>
      <c r="BA25" s="11"/>
      <c r="BB25" s="94"/>
      <c r="BC25" s="390">
        <f t="shared" si="50"/>
        <v>0</v>
      </c>
      <c r="BD25" s="11"/>
      <c r="BE25" s="94"/>
      <c r="BF25" s="390">
        <f t="shared" si="51"/>
        <v>0</v>
      </c>
      <c r="BG25" s="11"/>
      <c r="BH25" s="94"/>
      <c r="BI25" s="390">
        <f t="shared" si="52"/>
        <v>0</v>
      </c>
      <c r="BJ25" s="11"/>
      <c r="BK25" s="94"/>
      <c r="BL25" s="390">
        <f t="shared" si="53"/>
        <v>0</v>
      </c>
      <c r="BM25" s="11"/>
      <c r="BN25" s="94"/>
      <c r="BO25" s="390">
        <f t="shared" si="54"/>
        <v>0</v>
      </c>
      <c r="BP25" s="11"/>
      <c r="BQ25" s="94"/>
      <c r="BR25" s="390">
        <f t="shared" si="55"/>
        <v>0</v>
      </c>
      <c r="BS25" s="11"/>
      <c r="BT25" s="94"/>
      <c r="BU25" s="390">
        <f t="shared" si="56"/>
        <v>0</v>
      </c>
      <c r="BV25" s="11"/>
      <c r="BW25" s="94"/>
      <c r="BX25" s="390">
        <f t="shared" si="57"/>
        <v>0</v>
      </c>
      <c r="BY25" s="11"/>
      <c r="BZ25" s="94"/>
      <c r="CA25" s="390">
        <f t="shared" si="58"/>
        <v>0</v>
      </c>
      <c r="CB25" s="11"/>
      <c r="CC25" s="94"/>
      <c r="CD25" s="390">
        <f t="shared" si="59"/>
        <v>0</v>
      </c>
      <c r="CE25" s="11"/>
      <c r="CF25" s="94"/>
      <c r="CG25" s="390">
        <f t="shared" si="60"/>
        <v>0</v>
      </c>
      <c r="CH25" s="11"/>
      <c r="CI25" s="94"/>
      <c r="CJ25" s="389">
        <f t="shared" si="61"/>
        <v>0</v>
      </c>
      <c r="CK25" s="575"/>
      <c r="CL25" s="576"/>
      <c r="CM25" s="577">
        <f t="shared" si="31"/>
        <v>0</v>
      </c>
      <c r="CN25" s="11"/>
      <c r="CO25" s="94"/>
      <c r="CP25" s="390">
        <f t="shared" si="62"/>
        <v>0</v>
      </c>
      <c r="CQ25" s="575"/>
      <c r="CR25" s="576"/>
      <c r="CS25" s="577">
        <f t="shared" si="32"/>
        <v>0</v>
      </c>
      <c r="CT25" s="572"/>
      <c r="CU25" s="571"/>
      <c r="CV25" s="12"/>
      <c r="CW25" s="12"/>
      <c r="CX25" s="387">
        <f>E25</f>
        <v>0</v>
      </c>
      <c r="CY25" s="388">
        <f>H25+K25+N25+Q25+T25+W25+Z25+AC25+AF25+AI25+AL25+AO25+AR25+AU25+AX25+BA25+BD25+BG25+BJ25+BM25+CH25+CQ25+BP25+BS25+BV25+BY25+CB25+CE25+CK25+CN25</f>
        <v>0</v>
      </c>
      <c r="CZ25" s="390">
        <f t="shared" si="33"/>
        <v>0</v>
      </c>
      <c r="DA25" s="13"/>
      <c r="DB25" s="13"/>
      <c r="DC25" s="13"/>
      <c r="DD25" s="13"/>
    </row>
    <row r="26" spans="1:108" s="400" customFormat="1" ht="10.5">
      <c r="A26" s="410">
        <v>16</v>
      </c>
      <c r="B26" s="6" t="s">
        <v>464</v>
      </c>
      <c r="C26" s="7"/>
      <c r="D26" s="7"/>
      <c r="E26" s="10"/>
      <c r="F26" s="92"/>
      <c r="G26" s="425">
        <f t="shared" si="34"/>
        <v>0</v>
      </c>
      <c r="H26" s="11"/>
      <c r="I26" s="94"/>
      <c r="J26" s="390">
        <f t="shared" si="35"/>
        <v>0</v>
      </c>
      <c r="K26" s="11"/>
      <c r="L26" s="94"/>
      <c r="M26" s="390">
        <f t="shared" si="36"/>
        <v>0</v>
      </c>
      <c r="N26" s="11"/>
      <c r="O26" s="94"/>
      <c r="P26" s="390">
        <f t="shared" si="37"/>
        <v>0</v>
      </c>
      <c r="Q26" s="11"/>
      <c r="R26" s="94"/>
      <c r="S26" s="390">
        <f t="shared" si="38"/>
        <v>0</v>
      </c>
      <c r="T26" s="11"/>
      <c r="U26" s="94"/>
      <c r="V26" s="390">
        <f t="shared" si="39"/>
        <v>0</v>
      </c>
      <c r="W26" s="11"/>
      <c r="X26" s="94"/>
      <c r="Y26" s="390">
        <f t="shared" si="40"/>
        <v>0</v>
      </c>
      <c r="Z26" s="11"/>
      <c r="AA26" s="94"/>
      <c r="AB26" s="390">
        <f t="shared" si="41"/>
        <v>0</v>
      </c>
      <c r="AC26" s="11"/>
      <c r="AD26" s="94"/>
      <c r="AE26" s="390">
        <f t="shared" si="42"/>
        <v>0</v>
      </c>
      <c r="AF26" s="11"/>
      <c r="AG26" s="94"/>
      <c r="AH26" s="390">
        <f t="shared" si="43"/>
        <v>0</v>
      </c>
      <c r="AI26" s="11"/>
      <c r="AJ26" s="94"/>
      <c r="AK26" s="390">
        <f t="shared" si="44"/>
        <v>0</v>
      </c>
      <c r="AL26" s="11"/>
      <c r="AM26" s="94"/>
      <c r="AN26" s="390">
        <f t="shared" si="45"/>
        <v>0</v>
      </c>
      <c r="AO26" s="11"/>
      <c r="AP26" s="94"/>
      <c r="AQ26" s="390">
        <f t="shared" si="46"/>
        <v>0</v>
      </c>
      <c r="AR26" s="11"/>
      <c r="AS26" s="94"/>
      <c r="AT26" s="390">
        <f t="shared" si="47"/>
        <v>0</v>
      </c>
      <c r="AU26" s="11"/>
      <c r="AV26" s="94"/>
      <c r="AW26" s="390">
        <f t="shared" si="48"/>
        <v>0</v>
      </c>
      <c r="AX26" s="11"/>
      <c r="AY26" s="94"/>
      <c r="AZ26" s="390">
        <f t="shared" si="49"/>
        <v>0</v>
      </c>
      <c r="BA26" s="11"/>
      <c r="BB26" s="94"/>
      <c r="BC26" s="390">
        <f t="shared" si="50"/>
        <v>0</v>
      </c>
      <c r="BD26" s="11"/>
      <c r="BE26" s="94"/>
      <c r="BF26" s="390">
        <f t="shared" si="51"/>
        <v>0</v>
      </c>
      <c r="BG26" s="11"/>
      <c r="BH26" s="94"/>
      <c r="BI26" s="390">
        <f t="shared" si="52"/>
        <v>0</v>
      </c>
      <c r="BJ26" s="11"/>
      <c r="BK26" s="94"/>
      <c r="BL26" s="390">
        <f t="shared" si="53"/>
        <v>0</v>
      </c>
      <c r="BM26" s="11"/>
      <c r="BN26" s="94"/>
      <c r="BO26" s="390">
        <f t="shared" si="54"/>
        <v>0</v>
      </c>
      <c r="BP26" s="11"/>
      <c r="BQ26" s="94"/>
      <c r="BR26" s="390">
        <f t="shared" si="55"/>
        <v>0</v>
      </c>
      <c r="BS26" s="11"/>
      <c r="BT26" s="94"/>
      <c r="BU26" s="390">
        <f t="shared" si="56"/>
        <v>0</v>
      </c>
      <c r="BV26" s="11"/>
      <c r="BW26" s="94"/>
      <c r="BX26" s="390">
        <f t="shared" si="57"/>
        <v>0</v>
      </c>
      <c r="BY26" s="11"/>
      <c r="BZ26" s="94"/>
      <c r="CA26" s="390">
        <f t="shared" si="58"/>
        <v>0</v>
      </c>
      <c r="CB26" s="11"/>
      <c r="CC26" s="94"/>
      <c r="CD26" s="390">
        <f t="shared" si="59"/>
        <v>0</v>
      </c>
      <c r="CE26" s="11"/>
      <c r="CF26" s="94"/>
      <c r="CG26" s="390">
        <f t="shared" si="60"/>
        <v>0</v>
      </c>
      <c r="CH26" s="11"/>
      <c r="CI26" s="94"/>
      <c r="CJ26" s="389">
        <f t="shared" si="61"/>
        <v>0</v>
      </c>
      <c r="CK26" s="575"/>
      <c r="CL26" s="576"/>
      <c r="CM26" s="577">
        <f t="shared" si="31"/>
        <v>0</v>
      </c>
      <c r="CN26" s="11"/>
      <c r="CO26" s="94"/>
      <c r="CP26" s="390">
        <f t="shared" si="62"/>
        <v>0</v>
      </c>
      <c r="CQ26" s="575"/>
      <c r="CR26" s="576"/>
      <c r="CS26" s="577">
        <f t="shared" si="32"/>
        <v>0</v>
      </c>
      <c r="CT26" s="572"/>
      <c r="CU26" s="571"/>
      <c r="CV26" s="12"/>
      <c r="CW26" s="12"/>
      <c r="CX26" s="387">
        <f t="shared" si="29"/>
        <v>0</v>
      </c>
      <c r="CY26" s="388">
        <f t="shared" ref="CY26:CY59" si="63">H26+K26+N26+Q26+T26+W26+Z26+AC26+AF26+AI26+AL26+AO26+AR26+AU26+AX26+BA26+BD26+BG26+BJ26+BM26+CH26+CQ26+BP26+BS26+BV26+BY26+CB26+CE26+CK26+CN26</f>
        <v>0</v>
      </c>
      <c r="CZ26" s="390">
        <f t="shared" si="33"/>
        <v>0</v>
      </c>
      <c r="DA26" s="13"/>
      <c r="DB26" s="13"/>
      <c r="DC26" s="13"/>
      <c r="DD26" s="13"/>
    </row>
    <row r="27" spans="1:108" s="400" customFormat="1" ht="10.5">
      <c r="A27" s="410">
        <v>17</v>
      </c>
      <c r="B27" s="6" t="s">
        <v>465</v>
      </c>
      <c r="C27" s="7"/>
      <c r="D27" s="7"/>
      <c r="E27" s="10"/>
      <c r="F27" s="92"/>
      <c r="G27" s="425">
        <f t="shared" si="34"/>
        <v>0</v>
      </c>
      <c r="H27" s="93"/>
      <c r="I27" s="94"/>
      <c r="J27" s="390">
        <f t="shared" si="35"/>
        <v>0</v>
      </c>
      <c r="K27" s="93"/>
      <c r="L27" s="94"/>
      <c r="M27" s="390">
        <f t="shared" si="36"/>
        <v>0</v>
      </c>
      <c r="N27" s="93"/>
      <c r="O27" s="94"/>
      <c r="P27" s="390">
        <f t="shared" si="37"/>
        <v>0</v>
      </c>
      <c r="Q27" s="93"/>
      <c r="R27" s="94"/>
      <c r="S27" s="390">
        <f t="shared" si="38"/>
        <v>0</v>
      </c>
      <c r="T27" s="93"/>
      <c r="U27" s="94"/>
      <c r="V27" s="390">
        <f t="shared" si="39"/>
        <v>0</v>
      </c>
      <c r="W27" s="93"/>
      <c r="X27" s="94"/>
      <c r="Y27" s="390">
        <f t="shared" si="40"/>
        <v>0</v>
      </c>
      <c r="Z27" s="93"/>
      <c r="AA27" s="94"/>
      <c r="AB27" s="390">
        <f t="shared" si="41"/>
        <v>0</v>
      </c>
      <c r="AC27" s="93"/>
      <c r="AD27" s="94"/>
      <c r="AE27" s="390">
        <f t="shared" si="42"/>
        <v>0</v>
      </c>
      <c r="AF27" s="93"/>
      <c r="AG27" s="94"/>
      <c r="AH27" s="390">
        <f t="shared" si="43"/>
        <v>0</v>
      </c>
      <c r="AI27" s="93"/>
      <c r="AJ27" s="94"/>
      <c r="AK27" s="390">
        <f t="shared" si="44"/>
        <v>0</v>
      </c>
      <c r="AL27" s="93"/>
      <c r="AM27" s="94"/>
      <c r="AN27" s="390">
        <f t="shared" si="45"/>
        <v>0</v>
      </c>
      <c r="AO27" s="93"/>
      <c r="AP27" s="94"/>
      <c r="AQ27" s="390">
        <f t="shared" si="46"/>
        <v>0</v>
      </c>
      <c r="AR27" s="93"/>
      <c r="AS27" s="94"/>
      <c r="AT27" s="390">
        <f t="shared" si="47"/>
        <v>0</v>
      </c>
      <c r="AU27" s="93"/>
      <c r="AV27" s="94"/>
      <c r="AW27" s="390">
        <f t="shared" si="48"/>
        <v>0</v>
      </c>
      <c r="AX27" s="93"/>
      <c r="AY27" s="94"/>
      <c r="AZ27" s="390">
        <f t="shared" si="49"/>
        <v>0</v>
      </c>
      <c r="BA27" s="93"/>
      <c r="BB27" s="94"/>
      <c r="BC27" s="390">
        <f t="shared" si="50"/>
        <v>0</v>
      </c>
      <c r="BD27" s="93"/>
      <c r="BE27" s="94"/>
      <c r="BF27" s="390">
        <f t="shared" si="51"/>
        <v>0</v>
      </c>
      <c r="BG27" s="93"/>
      <c r="BH27" s="94"/>
      <c r="BI27" s="390">
        <f t="shared" si="52"/>
        <v>0</v>
      </c>
      <c r="BJ27" s="93"/>
      <c r="BK27" s="94"/>
      <c r="BL27" s="390">
        <f t="shared" si="53"/>
        <v>0</v>
      </c>
      <c r="BM27" s="93"/>
      <c r="BN27" s="94"/>
      <c r="BO27" s="390">
        <f t="shared" si="54"/>
        <v>0</v>
      </c>
      <c r="BP27" s="93"/>
      <c r="BQ27" s="94"/>
      <c r="BR27" s="390">
        <f t="shared" si="55"/>
        <v>0</v>
      </c>
      <c r="BS27" s="93"/>
      <c r="BT27" s="94"/>
      <c r="BU27" s="390">
        <f t="shared" si="56"/>
        <v>0</v>
      </c>
      <c r="BV27" s="93"/>
      <c r="BW27" s="94"/>
      <c r="BX27" s="390">
        <f t="shared" si="57"/>
        <v>0</v>
      </c>
      <c r="BY27" s="93"/>
      <c r="BZ27" s="94"/>
      <c r="CA27" s="390">
        <f t="shared" si="58"/>
        <v>0</v>
      </c>
      <c r="CB27" s="93"/>
      <c r="CC27" s="94"/>
      <c r="CD27" s="390">
        <f t="shared" si="59"/>
        <v>0</v>
      </c>
      <c r="CE27" s="93"/>
      <c r="CF27" s="94"/>
      <c r="CG27" s="390">
        <f t="shared" si="60"/>
        <v>0</v>
      </c>
      <c r="CH27" s="93"/>
      <c r="CI27" s="94"/>
      <c r="CJ27" s="389">
        <f t="shared" si="61"/>
        <v>0</v>
      </c>
      <c r="CK27" s="575"/>
      <c r="CL27" s="576"/>
      <c r="CM27" s="577">
        <f t="shared" si="31"/>
        <v>0</v>
      </c>
      <c r="CN27" s="93"/>
      <c r="CO27" s="94"/>
      <c r="CP27" s="390">
        <f t="shared" si="62"/>
        <v>0</v>
      </c>
      <c r="CQ27" s="575"/>
      <c r="CR27" s="576"/>
      <c r="CS27" s="577">
        <f t="shared" si="32"/>
        <v>0</v>
      </c>
      <c r="CT27" s="571"/>
      <c r="CU27" s="571"/>
      <c r="CV27" s="12"/>
      <c r="CW27" s="12"/>
      <c r="CX27" s="387">
        <f t="shared" si="29"/>
        <v>0</v>
      </c>
      <c r="CY27" s="388">
        <f t="shared" si="63"/>
        <v>0</v>
      </c>
      <c r="CZ27" s="390">
        <f t="shared" si="33"/>
        <v>0</v>
      </c>
      <c r="DA27" s="13"/>
      <c r="DB27" s="13"/>
      <c r="DC27" s="13"/>
      <c r="DD27" s="13"/>
    </row>
    <row r="28" spans="1:108" s="400" customFormat="1" ht="10.5">
      <c r="A28" s="410">
        <v>18</v>
      </c>
      <c r="B28" s="6" t="s">
        <v>466</v>
      </c>
      <c r="C28" s="7"/>
      <c r="D28" s="7"/>
      <c r="E28" s="10"/>
      <c r="F28" s="92"/>
      <c r="G28" s="425">
        <f t="shared" si="34"/>
        <v>0</v>
      </c>
      <c r="H28" s="93"/>
      <c r="I28" s="94"/>
      <c r="J28" s="390">
        <f t="shared" si="35"/>
        <v>0</v>
      </c>
      <c r="K28" s="93"/>
      <c r="L28" s="94"/>
      <c r="M28" s="390">
        <f t="shared" si="36"/>
        <v>0</v>
      </c>
      <c r="N28" s="93"/>
      <c r="O28" s="94"/>
      <c r="P28" s="390">
        <f t="shared" si="37"/>
        <v>0</v>
      </c>
      <c r="Q28" s="93"/>
      <c r="R28" s="94"/>
      <c r="S28" s="390">
        <f t="shared" si="38"/>
        <v>0</v>
      </c>
      <c r="T28" s="93"/>
      <c r="U28" s="94"/>
      <c r="V28" s="390">
        <f t="shared" si="39"/>
        <v>0</v>
      </c>
      <c r="W28" s="93"/>
      <c r="X28" s="94"/>
      <c r="Y28" s="390">
        <f t="shared" si="40"/>
        <v>0</v>
      </c>
      <c r="Z28" s="93"/>
      <c r="AA28" s="94"/>
      <c r="AB28" s="390">
        <f t="shared" si="41"/>
        <v>0</v>
      </c>
      <c r="AC28" s="93"/>
      <c r="AD28" s="94"/>
      <c r="AE28" s="390">
        <f t="shared" si="42"/>
        <v>0</v>
      </c>
      <c r="AF28" s="93"/>
      <c r="AG28" s="94"/>
      <c r="AH28" s="390">
        <f t="shared" si="43"/>
        <v>0</v>
      </c>
      <c r="AI28" s="93"/>
      <c r="AJ28" s="94"/>
      <c r="AK28" s="390">
        <f t="shared" si="44"/>
        <v>0</v>
      </c>
      <c r="AL28" s="93"/>
      <c r="AM28" s="94"/>
      <c r="AN28" s="390">
        <f t="shared" si="45"/>
        <v>0</v>
      </c>
      <c r="AO28" s="93"/>
      <c r="AP28" s="94"/>
      <c r="AQ28" s="390">
        <f t="shared" si="46"/>
        <v>0</v>
      </c>
      <c r="AR28" s="93"/>
      <c r="AS28" s="94"/>
      <c r="AT28" s="390">
        <f t="shared" si="47"/>
        <v>0</v>
      </c>
      <c r="AU28" s="93"/>
      <c r="AV28" s="94"/>
      <c r="AW28" s="390">
        <f t="shared" si="48"/>
        <v>0</v>
      </c>
      <c r="AX28" s="93"/>
      <c r="AY28" s="94"/>
      <c r="AZ28" s="390">
        <f t="shared" si="49"/>
        <v>0</v>
      </c>
      <c r="BA28" s="93"/>
      <c r="BB28" s="94"/>
      <c r="BC28" s="390">
        <f t="shared" si="50"/>
        <v>0</v>
      </c>
      <c r="BD28" s="93"/>
      <c r="BE28" s="94"/>
      <c r="BF28" s="390">
        <f t="shared" si="51"/>
        <v>0</v>
      </c>
      <c r="BG28" s="93"/>
      <c r="BH28" s="94"/>
      <c r="BI28" s="390">
        <f t="shared" si="52"/>
        <v>0</v>
      </c>
      <c r="BJ28" s="93"/>
      <c r="BK28" s="94"/>
      <c r="BL28" s="390">
        <f t="shared" si="53"/>
        <v>0</v>
      </c>
      <c r="BM28" s="93"/>
      <c r="BN28" s="94"/>
      <c r="BO28" s="390">
        <f t="shared" si="54"/>
        <v>0</v>
      </c>
      <c r="BP28" s="93"/>
      <c r="BQ28" s="94"/>
      <c r="BR28" s="390">
        <f t="shared" si="55"/>
        <v>0</v>
      </c>
      <c r="BS28" s="93"/>
      <c r="BT28" s="94"/>
      <c r="BU28" s="390">
        <f t="shared" si="56"/>
        <v>0</v>
      </c>
      <c r="BV28" s="93"/>
      <c r="BW28" s="94"/>
      <c r="BX28" s="390">
        <f t="shared" si="57"/>
        <v>0</v>
      </c>
      <c r="BY28" s="93"/>
      <c r="BZ28" s="94"/>
      <c r="CA28" s="390">
        <f t="shared" si="58"/>
        <v>0</v>
      </c>
      <c r="CB28" s="93"/>
      <c r="CC28" s="94"/>
      <c r="CD28" s="390">
        <f t="shared" si="59"/>
        <v>0</v>
      </c>
      <c r="CE28" s="93"/>
      <c r="CF28" s="94"/>
      <c r="CG28" s="390">
        <f t="shared" si="60"/>
        <v>0</v>
      </c>
      <c r="CH28" s="93"/>
      <c r="CI28" s="94"/>
      <c r="CJ28" s="389">
        <f t="shared" si="61"/>
        <v>0</v>
      </c>
      <c r="CK28" s="575"/>
      <c r="CL28" s="576"/>
      <c r="CM28" s="577">
        <f t="shared" si="31"/>
        <v>0</v>
      </c>
      <c r="CN28" s="93"/>
      <c r="CO28" s="94"/>
      <c r="CP28" s="390">
        <f t="shared" si="62"/>
        <v>0</v>
      </c>
      <c r="CQ28" s="575"/>
      <c r="CR28" s="576"/>
      <c r="CS28" s="577">
        <f t="shared" si="32"/>
        <v>0</v>
      </c>
      <c r="CT28" s="571"/>
      <c r="CU28" s="571"/>
      <c r="CV28" s="12"/>
      <c r="CW28" s="12"/>
      <c r="CX28" s="387">
        <f t="shared" si="29"/>
        <v>0</v>
      </c>
      <c r="CY28" s="388">
        <f t="shared" si="63"/>
        <v>0</v>
      </c>
      <c r="CZ28" s="390">
        <f t="shared" si="33"/>
        <v>0</v>
      </c>
      <c r="DA28" s="13"/>
      <c r="DB28" s="13"/>
      <c r="DC28" s="13"/>
      <c r="DD28" s="13"/>
    </row>
    <row r="29" spans="1:108" s="400" customFormat="1" ht="10.5">
      <c r="A29" s="410">
        <v>19</v>
      </c>
      <c r="B29" s="6" t="s">
        <v>467</v>
      </c>
      <c r="C29" s="7"/>
      <c r="D29" s="7"/>
      <c r="E29" s="10"/>
      <c r="F29" s="92"/>
      <c r="G29" s="425">
        <f t="shared" si="34"/>
        <v>0</v>
      </c>
      <c r="H29" s="11"/>
      <c r="I29" s="94"/>
      <c r="J29" s="390">
        <f t="shared" si="35"/>
        <v>0</v>
      </c>
      <c r="K29" s="11"/>
      <c r="L29" s="94"/>
      <c r="M29" s="390">
        <f t="shared" si="36"/>
        <v>0</v>
      </c>
      <c r="N29" s="11"/>
      <c r="O29" s="94"/>
      <c r="P29" s="390">
        <f t="shared" si="37"/>
        <v>0</v>
      </c>
      <c r="Q29" s="11"/>
      <c r="R29" s="94"/>
      <c r="S29" s="390">
        <f t="shared" si="38"/>
        <v>0</v>
      </c>
      <c r="T29" s="11"/>
      <c r="U29" s="94"/>
      <c r="V29" s="390">
        <f t="shared" si="39"/>
        <v>0</v>
      </c>
      <c r="W29" s="11"/>
      <c r="X29" s="94"/>
      <c r="Y29" s="390">
        <f t="shared" si="40"/>
        <v>0</v>
      </c>
      <c r="Z29" s="11"/>
      <c r="AA29" s="94"/>
      <c r="AB29" s="390">
        <f t="shared" si="41"/>
        <v>0</v>
      </c>
      <c r="AC29" s="11"/>
      <c r="AD29" s="94"/>
      <c r="AE29" s="390">
        <f t="shared" si="42"/>
        <v>0</v>
      </c>
      <c r="AF29" s="11"/>
      <c r="AG29" s="94"/>
      <c r="AH29" s="390">
        <f t="shared" si="43"/>
        <v>0</v>
      </c>
      <c r="AI29" s="11"/>
      <c r="AJ29" s="94"/>
      <c r="AK29" s="390">
        <f t="shared" si="44"/>
        <v>0</v>
      </c>
      <c r="AL29" s="11"/>
      <c r="AM29" s="94"/>
      <c r="AN29" s="390">
        <f t="shared" si="45"/>
        <v>0</v>
      </c>
      <c r="AO29" s="11"/>
      <c r="AP29" s="94"/>
      <c r="AQ29" s="390">
        <f t="shared" si="46"/>
        <v>0</v>
      </c>
      <c r="AR29" s="11"/>
      <c r="AS29" s="94"/>
      <c r="AT29" s="390">
        <f t="shared" si="47"/>
        <v>0</v>
      </c>
      <c r="AU29" s="11"/>
      <c r="AV29" s="94"/>
      <c r="AW29" s="390">
        <f t="shared" si="48"/>
        <v>0</v>
      </c>
      <c r="AX29" s="11"/>
      <c r="AY29" s="94"/>
      <c r="AZ29" s="390">
        <f t="shared" si="49"/>
        <v>0</v>
      </c>
      <c r="BA29" s="11"/>
      <c r="BB29" s="94"/>
      <c r="BC29" s="390">
        <f t="shared" si="50"/>
        <v>0</v>
      </c>
      <c r="BD29" s="11"/>
      <c r="BE29" s="94"/>
      <c r="BF29" s="390">
        <f t="shared" si="51"/>
        <v>0</v>
      </c>
      <c r="BG29" s="11"/>
      <c r="BH29" s="94"/>
      <c r="BI29" s="390">
        <f t="shared" si="52"/>
        <v>0</v>
      </c>
      <c r="BJ29" s="11"/>
      <c r="BK29" s="94"/>
      <c r="BL29" s="390">
        <f t="shared" si="53"/>
        <v>0</v>
      </c>
      <c r="BM29" s="11"/>
      <c r="BN29" s="94"/>
      <c r="BO29" s="390">
        <f t="shared" si="54"/>
        <v>0</v>
      </c>
      <c r="BP29" s="11"/>
      <c r="BQ29" s="94"/>
      <c r="BR29" s="390">
        <f t="shared" si="55"/>
        <v>0</v>
      </c>
      <c r="BS29" s="11"/>
      <c r="BT29" s="94"/>
      <c r="BU29" s="390">
        <f t="shared" si="56"/>
        <v>0</v>
      </c>
      <c r="BV29" s="11"/>
      <c r="BW29" s="94"/>
      <c r="BX29" s="390">
        <f t="shared" si="57"/>
        <v>0</v>
      </c>
      <c r="BY29" s="11"/>
      <c r="BZ29" s="94"/>
      <c r="CA29" s="390">
        <f t="shared" si="58"/>
        <v>0</v>
      </c>
      <c r="CB29" s="11"/>
      <c r="CC29" s="94"/>
      <c r="CD29" s="390">
        <f t="shared" si="59"/>
        <v>0</v>
      </c>
      <c r="CE29" s="11"/>
      <c r="CF29" s="94"/>
      <c r="CG29" s="390">
        <f t="shared" si="60"/>
        <v>0</v>
      </c>
      <c r="CH29" s="11"/>
      <c r="CI29" s="94"/>
      <c r="CJ29" s="389">
        <f t="shared" si="61"/>
        <v>0</v>
      </c>
      <c r="CK29" s="575"/>
      <c r="CL29" s="576"/>
      <c r="CM29" s="577">
        <f t="shared" si="31"/>
        <v>0</v>
      </c>
      <c r="CN29" s="11"/>
      <c r="CO29" s="94"/>
      <c r="CP29" s="390">
        <f t="shared" si="62"/>
        <v>0</v>
      </c>
      <c r="CQ29" s="575"/>
      <c r="CR29" s="576"/>
      <c r="CS29" s="577">
        <f t="shared" si="32"/>
        <v>0</v>
      </c>
      <c r="CT29" s="572"/>
      <c r="CU29" s="571"/>
      <c r="CV29" s="12"/>
      <c r="CW29" s="12"/>
      <c r="CX29" s="387">
        <f t="shared" si="29"/>
        <v>0</v>
      </c>
      <c r="CY29" s="388">
        <f t="shared" si="63"/>
        <v>0</v>
      </c>
      <c r="CZ29" s="390">
        <f t="shared" si="33"/>
        <v>0</v>
      </c>
      <c r="DA29" s="13"/>
      <c r="DB29" s="13"/>
      <c r="DC29" s="13"/>
      <c r="DD29" s="13"/>
    </row>
    <row r="30" spans="1:108" s="400" customFormat="1" ht="10.5">
      <c r="A30" s="410">
        <v>20</v>
      </c>
      <c r="B30" s="6" t="s">
        <v>468</v>
      </c>
      <c r="C30" s="7"/>
      <c r="D30" s="7"/>
      <c r="E30" s="10"/>
      <c r="F30" s="92"/>
      <c r="G30" s="425">
        <f>+E30-F30</f>
        <v>0</v>
      </c>
      <c r="H30" s="93"/>
      <c r="I30" s="94"/>
      <c r="J30" s="390">
        <f>+H30-I30</f>
        <v>0</v>
      </c>
      <c r="K30" s="93"/>
      <c r="L30" s="94"/>
      <c r="M30" s="390">
        <f>+K30-L30</f>
        <v>0</v>
      </c>
      <c r="N30" s="93"/>
      <c r="O30" s="94"/>
      <c r="P30" s="390">
        <f>+N30-O30</f>
        <v>0</v>
      </c>
      <c r="Q30" s="93"/>
      <c r="R30" s="94"/>
      <c r="S30" s="390">
        <f>+Q30-R30</f>
        <v>0</v>
      </c>
      <c r="T30" s="93"/>
      <c r="U30" s="94"/>
      <c r="V30" s="390">
        <f>+T30-U30</f>
        <v>0</v>
      </c>
      <c r="W30" s="93"/>
      <c r="X30" s="94"/>
      <c r="Y30" s="390">
        <f>+W30-X30</f>
        <v>0</v>
      </c>
      <c r="Z30" s="93"/>
      <c r="AA30" s="94"/>
      <c r="AB30" s="390">
        <f>+Z30-AA30</f>
        <v>0</v>
      </c>
      <c r="AC30" s="93"/>
      <c r="AD30" s="94"/>
      <c r="AE30" s="390">
        <f>+AC30-AD30</f>
        <v>0</v>
      </c>
      <c r="AF30" s="93"/>
      <c r="AG30" s="94"/>
      <c r="AH30" s="390">
        <f>+AF30-AG30</f>
        <v>0</v>
      </c>
      <c r="AI30" s="93"/>
      <c r="AJ30" s="94"/>
      <c r="AK30" s="390">
        <f>+AI30-AJ30</f>
        <v>0</v>
      </c>
      <c r="AL30" s="93"/>
      <c r="AM30" s="94"/>
      <c r="AN30" s="390">
        <f>+AL30-AM30</f>
        <v>0</v>
      </c>
      <c r="AO30" s="93"/>
      <c r="AP30" s="94"/>
      <c r="AQ30" s="390">
        <f>+AO30-AP30</f>
        <v>0</v>
      </c>
      <c r="AR30" s="93"/>
      <c r="AS30" s="94"/>
      <c r="AT30" s="390">
        <f>+AR30-AS30</f>
        <v>0</v>
      </c>
      <c r="AU30" s="93"/>
      <c r="AV30" s="94"/>
      <c r="AW30" s="390">
        <f>+AU30-AV30</f>
        <v>0</v>
      </c>
      <c r="AX30" s="93"/>
      <c r="AY30" s="94"/>
      <c r="AZ30" s="390">
        <f>+AX30-AY30</f>
        <v>0</v>
      </c>
      <c r="BA30" s="93"/>
      <c r="BB30" s="94"/>
      <c r="BC30" s="390">
        <f>+BA30-BB30</f>
        <v>0</v>
      </c>
      <c r="BD30" s="93"/>
      <c r="BE30" s="94"/>
      <c r="BF30" s="390">
        <f>+BD30-BE30</f>
        <v>0</v>
      </c>
      <c r="BG30" s="93"/>
      <c r="BH30" s="94"/>
      <c r="BI30" s="390">
        <f>+BG30-BH30</f>
        <v>0</v>
      </c>
      <c r="BJ30" s="93"/>
      <c r="BK30" s="94"/>
      <c r="BL30" s="390">
        <f>+BJ30-BK30</f>
        <v>0</v>
      </c>
      <c r="BM30" s="93"/>
      <c r="BN30" s="94"/>
      <c r="BO30" s="390">
        <f>+BM30-BN30</f>
        <v>0</v>
      </c>
      <c r="BP30" s="93"/>
      <c r="BQ30" s="94"/>
      <c r="BR30" s="390">
        <f>+BP30-BQ30</f>
        <v>0</v>
      </c>
      <c r="BS30" s="93"/>
      <c r="BT30" s="94"/>
      <c r="BU30" s="390">
        <f>+BS30-BT30</f>
        <v>0</v>
      </c>
      <c r="BV30" s="93"/>
      <c r="BW30" s="94"/>
      <c r="BX30" s="390">
        <f>+BV30-BW30</f>
        <v>0</v>
      </c>
      <c r="BY30" s="93"/>
      <c r="BZ30" s="94"/>
      <c r="CA30" s="390">
        <f>+BY30-BZ30</f>
        <v>0</v>
      </c>
      <c r="CB30" s="93"/>
      <c r="CC30" s="94"/>
      <c r="CD30" s="390">
        <f>+CB30-CC30</f>
        <v>0</v>
      </c>
      <c r="CE30" s="93"/>
      <c r="CF30" s="94"/>
      <c r="CG30" s="390">
        <f>+CE30-CF30</f>
        <v>0</v>
      </c>
      <c r="CH30" s="93"/>
      <c r="CI30" s="94"/>
      <c r="CJ30" s="389">
        <f>+CH30-CI30</f>
        <v>0</v>
      </c>
      <c r="CK30" s="575"/>
      <c r="CL30" s="576"/>
      <c r="CM30" s="577">
        <f t="shared" si="31"/>
        <v>0</v>
      </c>
      <c r="CN30" s="93"/>
      <c r="CO30" s="94"/>
      <c r="CP30" s="390">
        <f>+CN30-CO30</f>
        <v>0</v>
      </c>
      <c r="CQ30" s="575"/>
      <c r="CR30" s="576"/>
      <c r="CS30" s="577">
        <f t="shared" si="32"/>
        <v>0</v>
      </c>
      <c r="CT30" s="571"/>
      <c r="CU30" s="571"/>
      <c r="CV30" s="12"/>
      <c r="CW30" s="12"/>
      <c r="CX30" s="387">
        <f t="shared" si="29"/>
        <v>0</v>
      </c>
      <c r="CY30" s="388">
        <f t="shared" si="63"/>
        <v>0</v>
      </c>
      <c r="CZ30" s="390">
        <f t="shared" si="33"/>
        <v>0</v>
      </c>
      <c r="DA30" s="13"/>
      <c r="DB30" s="13"/>
      <c r="DC30" s="13"/>
      <c r="DD30" s="13"/>
    </row>
    <row r="31" spans="1:108" s="400" customFormat="1" ht="10.5">
      <c r="A31" s="410">
        <v>21</v>
      </c>
      <c r="B31" s="6" t="s">
        <v>469</v>
      </c>
      <c r="C31" s="7"/>
      <c r="D31" s="7"/>
      <c r="E31" s="10"/>
      <c r="F31" s="92"/>
      <c r="G31" s="425">
        <f>+E31-F31</f>
        <v>0</v>
      </c>
      <c r="H31" s="93"/>
      <c r="I31" s="94"/>
      <c r="J31" s="390">
        <f>+H31-I31</f>
        <v>0</v>
      </c>
      <c r="K31" s="93"/>
      <c r="L31" s="94"/>
      <c r="M31" s="390">
        <f>+K31-L31</f>
        <v>0</v>
      </c>
      <c r="N31" s="93"/>
      <c r="O31" s="94"/>
      <c r="P31" s="390">
        <f>+N31-O31</f>
        <v>0</v>
      </c>
      <c r="Q31" s="93"/>
      <c r="R31" s="94"/>
      <c r="S31" s="390">
        <f>+Q31-R31</f>
        <v>0</v>
      </c>
      <c r="T31" s="93"/>
      <c r="U31" s="94"/>
      <c r="V31" s="390">
        <f>+T31-U31</f>
        <v>0</v>
      </c>
      <c r="W31" s="93"/>
      <c r="X31" s="94"/>
      <c r="Y31" s="390">
        <f>+W31-X31</f>
        <v>0</v>
      </c>
      <c r="Z31" s="93"/>
      <c r="AA31" s="94"/>
      <c r="AB31" s="390">
        <f>+Z31-AA31</f>
        <v>0</v>
      </c>
      <c r="AC31" s="93"/>
      <c r="AD31" s="94"/>
      <c r="AE31" s="390">
        <f>+AC31-AD31</f>
        <v>0</v>
      </c>
      <c r="AF31" s="93"/>
      <c r="AG31" s="94"/>
      <c r="AH31" s="390">
        <f>+AF31-AG31</f>
        <v>0</v>
      </c>
      <c r="AI31" s="93"/>
      <c r="AJ31" s="94"/>
      <c r="AK31" s="390">
        <f>+AI31-AJ31</f>
        <v>0</v>
      </c>
      <c r="AL31" s="93"/>
      <c r="AM31" s="94"/>
      <c r="AN31" s="390">
        <f>+AL31-AM31</f>
        <v>0</v>
      </c>
      <c r="AO31" s="93"/>
      <c r="AP31" s="94"/>
      <c r="AQ31" s="390">
        <f>+AO31-AP31</f>
        <v>0</v>
      </c>
      <c r="AR31" s="93"/>
      <c r="AS31" s="94"/>
      <c r="AT31" s="390">
        <f>+AR31-AS31</f>
        <v>0</v>
      </c>
      <c r="AU31" s="93"/>
      <c r="AV31" s="94"/>
      <c r="AW31" s="390">
        <f>+AU31-AV31</f>
        <v>0</v>
      </c>
      <c r="AX31" s="93"/>
      <c r="AY31" s="94"/>
      <c r="AZ31" s="390">
        <f>+AX31-AY31</f>
        <v>0</v>
      </c>
      <c r="BA31" s="93"/>
      <c r="BB31" s="94"/>
      <c r="BC31" s="390">
        <f>+BA31-BB31</f>
        <v>0</v>
      </c>
      <c r="BD31" s="93"/>
      <c r="BE31" s="94"/>
      <c r="BF31" s="390">
        <f>+BD31-BE31</f>
        <v>0</v>
      </c>
      <c r="BG31" s="93"/>
      <c r="BH31" s="94"/>
      <c r="BI31" s="390">
        <f>+BG31-BH31</f>
        <v>0</v>
      </c>
      <c r="BJ31" s="93"/>
      <c r="BK31" s="94"/>
      <c r="BL31" s="390">
        <f>+BJ31-BK31</f>
        <v>0</v>
      </c>
      <c r="BM31" s="93"/>
      <c r="BN31" s="94"/>
      <c r="BO31" s="390">
        <f>+BM31-BN31</f>
        <v>0</v>
      </c>
      <c r="BP31" s="93"/>
      <c r="BQ31" s="94"/>
      <c r="BR31" s="390">
        <f>+BP31-BQ31</f>
        <v>0</v>
      </c>
      <c r="BS31" s="93"/>
      <c r="BT31" s="94"/>
      <c r="BU31" s="390">
        <f>+BS31-BT31</f>
        <v>0</v>
      </c>
      <c r="BV31" s="93"/>
      <c r="BW31" s="94"/>
      <c r="BX31" s="390">
        <f>+BV31-BW31</f>
        <v>0</v>
      </c>
      <c r="BY31" s="93"/>
      <c r="BZ31" s="94"/>
      <c r="CA31" s="390">
        <f>+BY31-BZ31</f>
        <v>0</v>
      </c>
      <c r="CB31" s="93"/>
      <c r="CC31" s="94"/>
      <c r="CD31" s="390">
        <f>+CB31-CC31</f>
        <v>0</v>
      </c>
      <c r="CE31" s="93"/>
      <c r="CF31" s="94"/>
      <c r="CG31" s="390">
        <f>+CE31-CF31</f>
        <v>0</v>
      </c>
      <c r="CH31" s="93"/>
      <c r="CI31" s="94"/>
      <c r="CJ31" s="389">
        <f>+CH31-CI31</f>
        <v>0</v>
      </c>
      <c r="CK31" s="575"/>
      <c r="CL31" s="576"/>
      <c r="CM31" s="577">
        <f t="shared" si="31"/>
        <v>0</v>
      </c>
      <c r="CN31" s="93"/>
      <c r="CO31" s="94"/>
      <c r="CP31" s="390">
        <f>+CN31-CO31</f>
        <v>0</v>
      </c>
      <c r="CQ31" s="575"/>
      <c r="CR31" s="576"/>
      <c r="CS31" s="577">
        <f t="shared" si="32"/>
        <v>0</v>
      </c>
      <c r="CT31" s="571"/>
      <c r="CU31" s="571"/>
      <c r="CV31" s="12"/>
      <c r="CW31" s="12"/>
      <c r="CX31" s="387">
        <f t="shared" si="29"/>
        <v>0</v>
      </c>
      <c r="CY31" s="388">
        <f t="shared" si="63"/>
        <v>0</v>
      </c>
      <c r="CZ31" s="390">
        <f t="shared" si="33"/>
        <v>0</v>
      </c>
      <c r="DA31" s="13"/>
      <c r="DB31" s="13"/>
      <c r="DC31" s="13"/>
      <c r="DD31" s="13"/>
    </row>
    <row r="32" spans="1:108" s="400" customFormat="1" ht="10.5">
      <c r="A32" s="410">
        <v>22</v>
      </c>
      <c r="B32" s="651" t="s">
        <v>470</v>
      </c>
      <c r="C32" s="7"/>
      <c r="D32" s="7"/>
      <c r="E32" s="10"/>
      <c r="F32" s="92"/>
      <c r="G32" s="425">
        <f t="shared" ref="G32:G38" si="64">+E32-F32</f>
        <v>0</v>
      </c>
      <c r="H32" s="93"/>
      <c r="I32" s="94"/>
      <c r="J32" s="390">
        <f t="shared" ref="J32:J48" si="65">+H32-I32</f>
        <v>0</v>
      </c>
      <c r="K32" s="93"/>
      <c r="L32" s="94"/>
      <c r="M32" s="390">
        <f t="shared" ref="M32:M38" si="66">+K32-L32</f>
        <v>0</v>
      </c>
      <c r="N32" s="93"/>
      <c r="O32" s="94"/>
      <c r="P32" s="390">
        <f t="shared" ref="P32:P38" si="67">+N32-O32</f>
        <v>0</v>
      </c>
      <c r="Q32" s="93"/>
      <c r="R32" s="94"/>
      <c r="S32" s="390">
        <f t="shared" ref="S32:S38" si="68">+Q32-R32</f>
        <v>0</v>
      </c>
      <c r="T32" s="93"/>
      <c r="U32" s="94"/>
      <c r="V32" s="390">
        <f t="shared" ref="V32:V38" si="69">+T32-U32</f>
        <v>0</v>
      </c>
      <c r="W32" s="93"/>
      <c r="X32" s="94"/>
      <c r="Y32" s="390">
        <f t="shared" ref="Y32:Y38" si="70">+W32-X32</f>
        <v>0</v>
      </c>
      <c r="Z32" s="93"/>
      <c r="AA32" s="94"/>
      <c r="AB32" s="390">
        <f t="shared" ref="AB32:AB38" si="71">+Z32-AA32</f>
        <v>0</v>
      </c>
      <c r="AC32" s="93"/>
      <c r="AD32" s="94"/>
      <c r="AE32" s="390">
        <f t="shared" ref="AE32:AE38" si="72">+AC32-AD32</f>
        <v>0</v>
      </c>
      <c r="AF32" s="93"/>
      <c r="AG32" s="94"/>
      <c r="AH32" s="390">
        <f t="shared" ref="AH32:AH38" si="73">+AF32-AG32</f>
        <v>0</v>
      </c>
      <c r="AI32" s="93"/>
      <c r="AJ32" s="94"/>
      <c r="AK32" s="390">
        <f t="shared" ref="AK32:AK38" si="74">+AI32-AJ32</f>
        <v>0</v>
      </c>
      <c r="AL32" s="93"/>
      <c r="AM32" s="94"/>
      <c r="AN32" s="390">
        <f t="shared" ref="AN32:AN38" si="75">+AL32-AM32</f>
        <v>0</v>
      </c>
      <c r="AO32" s="93"/>
      <c r="AP32" s="94"/>
      <c r="AQ32" s="390">
        <f t="shared" ref="AQ32:AQ49" si="76">+AO32-AP32</f>
        <v>0</v>
      </c>
      <c r="AR32" s="93"/>
      <c r="AS32" s="94"/>
      <c r="AT32" s="390">
        <f t="shared" ref="AT32:AT49" si="77">+AR32-AS32</f>
        <v>0</v>
      </c>
      <c r="AU32" s="93"/>
      <c r="AV32" s="94"/>
      <c r="AW32" s="390">
        <f t="shared" ref="AW32:AW49" si="78">+AU32-AV32</f>
        <v>0</v>
      </c>
      <c r="AX32" s="93"/>
      <c r="AY32" s="94"/>
      <c r="AZ32" s="390">
        <f t="shared" ref="AZ32:AZ49" si="79">+AX32-AY32</f>
        <v>0</v>
      </c>
      <c r="BA32" s="93"/>
      <c r="BB32" s="94"/>
      <c r="BC32" s="390">
        <f t="shared" ref="BC32:BC49" si="80">+BA32-BB32</f>
        <v>0</v>
      </c>
      <c r="BD32" s="93"/>
      <c r="BE32" s="94"/>
      <c r="BF32" s="390">
        <f t="shared" ref="BF32:BF49" si="81">+BD32-BE32</f>
        <v>0</v>
      </c>
      <c r="BG32" s="93"/>
      <c r="BH32" s="94"/>
      <c r="BI32" s="390">
        <f t="shared" ref="BI32:BI49" si="82">+BG32-BH32</f>
        <v>0</v>
      </c>
      <c r="BJ32" s="93"/>
      <c r="BK32" s="94"/>
      <c r="BL32" s="390">
        <f t="shared" ref="BL32:BL49" si="83">+BJ32-BK32</f>
        <v>0</v>
      </c>
      <c r="BM32" s="93"/>
      <c r="BN32" s="94"/>
      <c r="BO32" s="390">
        <f t="shared" ref="BO32:BO49" si="84">+BM32-BN32</f>
        <v>0</v>
      </c>
      <c r="BP32" s="93"/>
      <c r="BQ32" s="94"/>
      <c r="BR32" s="390">
        <f t="shared" ref="BR32:BR58" si="85">+BP32-BQ32</f>
        <v>0</v>
      </c>
      <c r="BS32" s="93"/>
      <c r="BT32" s="94"/>
      <c r="BU32" s="390">
        <f t="shared" ref="BU32:BU58" si="86">+BS32-BT32</f>
        <v>0</v>
      </c>
      <c r="BV32" s="93"/>
      <c r="BW32" s="94"/>
      <c r="BX32" s="390">
        <f t="shared" ref="BX32:BX58" si="87">+BV32-BW32</f>
        <v>0</v>
      </c>
      <c r="BY32" s="93"/>
      <c r="BZ32" s="94"/>
      <c r="CA32" s="390">
        <f t="shared" ref="CA32:CA58" si="88">+BY32-BZ32</f>
        <v>0</v>
      </c>
      <c r="CB32" s="93"/>
      <c r="CC32" s="94"/>
      <c r="CD32" s="390">
        <f t="shared" ref="CD32:CD58" si="89">+CB32-CC32</f>
        <v>0</v>
      </c>
      <c r="CE32" s="93"/>
      <c r="CF32" s="94"/>
      <c r="CG32" s="390">
        <f t="shared" ref="CG32:CG58" si="90">+CE32-CF32</f>
        <v>0</v>
      </c>
      <c r="CH32" s="93"/>
      <c r="CI32" s="94"/>
      <c r="CJ32" s="389">
        <f t="shared" ref="CJ32:CJ38" si="91">+CH32-CI32</f>
        <v>0</v>
      </c>
      <c r="CK32" s="575"/>
      <c r="CL32" s="576"/>
      <c r="CM32" s="577">
        <f t="shared" si="31"/>
        <v>0</v>
      </c>
      <c r="CN32" s="93"/>
      <c r="CO32" s="94"/>
      <c r="CP32" s="390">
        <f t="shared" ref="CP32:CP58" si="92">+CN32-CO32</f>
        <v>0</v>
      </c>
      <c r="CQ32" s="575"/>
      <c r="CR32" s="576"/>
      <c r="CS32" s="577">
        <f t="shared" si="32"/>
        <v>0</v>
      </c>
      <c r="CT32" s="571"/>
      <c r="CU32" s="571"/>
      <c r="CV32" s="12"/>
      <c r="CW32" s="12"/>
      <c r="CX32" s="387">
        <f t="shared" si="29"/>
        <v>0</v>
      </c>
      <c r="CY32" s="388">
        <f t="shared" si="63"/>
        <v>0</v>
      </c>
      <c r="CZ32" s="390">
        <f t="shared" si="33"/>
        <v>0</v>
      </c>
      <c r="DA32" s="13"/>
      <c r="DB32" s="13"/>
      <c r="DC32" s="13"/>
      <c r="DD32" s="13"/>
    </row>
    <row r="33" spans="1:108" s="400" customFormat="1" ht="10.5">
      <c r="A33" s="410">
        <v>23</v>
      </c>
      <c r="B33" s="652" t="s">
        <v>471</v>
      </c>
      <c r="C33" s="146"/>
      <c r="D33" s="146"/>
      <c r="E33" s="10"/>
      <c r="F33" s="92"/>
      <c r="G33" s="425">
        <f t="shared" si="64"/>
        <v>0</v>
      </c>
      <c r="H33" s="93"/>
      <c r="I33" s="94"/>
      <c r="J33" s="390">
        <f t="shared" si="65"/>
        <v>0</v>
      </c>
      <c r="K33" s="93"/>
      <c r="L33" s="94"/>
      <c r="M33" s="390">
        <f t="shared" si="66"/>
        <v>0</v>
      </c>
      <c r="N33" s="93"/>
      <c r="O33" s="94"/>
      <c r="P33" s="390">
        <f t="shared" si="67"/>
        <v>0</v>
      </c>
      <c r="Q33" s="93"/>
      <c r="R33" s="94"/>
      <c r="S33" s="390">
        <f t="shared" si="68"/>
        <v>0</v>
      </c>
      <c r="T33" s="93"/>
      <c r="U33" s="94"/>
      <c r="V33" s="390">
        <f t="shared" si="69"/>
        <v>0</v>
      </c>
      <c r="W33" s="93"/>
      <c r="X33" s="94"/>
      <c r="Y33" s="390">
        <f t="shared" si="70"/>
        <v>0</v>
      </c>
      <c r="Z33" s="93"/>
      <c r="AA33" s="94"/>
      <c r="AB33" s="390">
        <f t="shared" si="71"/>
        <v>0</v>
      </c>
      <c r="AC33" s="93"/>
      <c r="AD33" s="94"/>
      <c r="AE33" s="390">
        <f t="shared" si="72"/>
        <v>0</v>
      </c>
      <c r="AF33" s="93"/>
      <c r="AG33" s="94"/>
      <c r="AH33" s="390">
        <f t="shared" si="73"/>
        <v>0</v>
      </c>
      <c r="AI33" s="93"/>
      <c r="AJ33" s="94"/>
      <c r="AK33" s="390">
        <f t="shared" si="74"/>
        <v>0</v>
      </c>
      <c r="AL33" s="93"/>
      <c r="AM33" s="94"/>
      <c r="AN33" s="390">
        <f t="shared" si="75"/>
        <v>0</v>
      </c>
      <c r="AO33" s="93"/>
      <c r="AP33" s="94"/>
      <c r="AQ33" s="390">
        <f t="shared" si="76"/>
        <v>0</v>
      </c>
      <c r="AR33" s="93"/>
      <c r="AS33" s="94"/>
      <c r="AT33" s="390">
        <f t="shared" si="77"/>
        <v>0</v>
      </c>
      <c r="AU33" s="93"/>
      <c r="AV33" s="94"/>
      <c r="AW33" s="390">
        <f t="shared" si="78"/>
        <v>0</v>
      </c>
      <c r="AX33" s="93"/>
      <c r="AY33" s="94"/>
      <c r="AZ33" s="390">
        <f t="shared" si="79"/>
        <v>0</v>
      </c>
      <c r="BA33" s="93"/>
      <c r="BB33" s="94"/>
      <c r="BC33" s="390">
        <f t="shared" si="80"/>
        <v>0</v>
      </c>
      <c r="BD33" s="93"/>
      <c r="BE33" s="94"/>
      <c r="BF33" s="390">
        <f t="shared" si="81"/>
        <v>0</v>
      </c>
      <c r="BG33" s="93"/>
      <c r="BH33" s="94"/>
      <c r="BI33" s="390">
        <f t="shared" si="82"/>
        <v>0</v>
      </c>
      <c r="BJ33" s="93"/>
      <c r="BK33" s="94"/>
      <c r="BL33" s="390">
        <f t="shared" si="83"/>
        <v>0</v>
      </c>
      <c r="BM33" s="93"/>
      <c r="BN33" s="94"/>
      <c r="BO33" s="390">
        <f t="shared" si="84"/>
        <v>0</v>
      </c>
      <c r="BP33" s="93"/>
      <c r="BQ33" s="94"/>
      <c r="BR33" s="390">
        <f t="shared" si="85"/>
        <v>0</v>
      </c>
      <c r="BS33" s="93"/>
      <c r="BT33" s="94"/>
      <c r="BU33" s="390">
        <f t="shared" si="86"/>
        <v>0</v>
      </c>
      <c r="BV33" s="93"/>
      <c r="BW33" s="94"/>
      <c r="BX33" s="390">
        <f t="shared" si="87"/>
        <v>0</v>
      </c>
      <c r="BY33" s="93"/>
      <c r="BZ33" s="94"/>
      <c r="CA33" s="390">
        <f t="shared" si="88"/>
        <v>0</v>
      </c>
      <c r="CB33" s="93"/>
      <c r="CC33" s="94"/>
      <c r="CD33" s="390">
        <f t="shared" si="89"/>
        <v>0</v>
      </c>
      <c r="CE33" s="93"/>
      <c r="CF33" s="94"/>
      <c r="CG33" s="390">
        <f t="shared" si="90"/>
        <v>0</v>
      </c>
      <c r="CH33" s="93"/>
      <c r="CI33" s="94"/>
      <c r="CJ33" s="389">
        <f t="shared" si="91"/>
        <v>0</v>
      </c>
      <c r="CK33" s="575"/>
      <c r="CL33" s="576"/>
      <c r="CM33" s="577">
        <f t="shared" si="31"/>
        <v>0</v>
      </c>
      <c r="CN33" s="93"/>
      <c r="CO33" s="94"/>
      <c r="CP33" s="390">
        <f t="shared" si="92"/>
        <v>0</v>
      </c>
      <c r="CQ33" s="575"/>
      <c r="CR33" s="576"/>
      <c r="CS33" s="577">
        <f t="shared" si="32"/>
        <v>0</v>
      </c>
      <c r="CT33" s="571"/>
      <c r="CU33" s="571"/>
      <c r="CV33" s="12"/>
      <c r="CW33" s="12"/>
      <c r="CX33" s="387">
        <f t="shared" si="29"/>
        <v>0</v>
      </c>
      <c r="CY33" s="388">
        <f t="shared" si="63"/>
        <v>0</v>
      </c>
      <c r="CZ33" s="390">
        <f t="shared" si="33"/>
        <v>0</v>
      </c>
      <c r="DA33" s="13"/>
      <c r="DB33" s="13"/>
      <c r="DC33" s="13"/>
      <c r="DD33" s="13"/>
    </row>
    <row r="34" spans="1:108" s="400" customFormat="1" ht="10.5">
      <c r="A34" s="410">
        <v>24</v>
      </c>
      <c r="B34" s="145" t="s">
        <v>472</v>
      </c>
      <c r="C34" s="146"/>
      <c r="D34" s="146"/>
      <c r="E34" s="10"/>
      <c r="F34" s="92"/>
      <c r="G34" s="425">
        <f t="shared" si="64"/>
        <v>0</v>
      </c>
      <c r="H34" s="93"/>
      <c r="I34" s="94"/>
      <c r="J34" s="390">
        <f t="shared" si="65"/>
        <v>0</v>
      </c>
      <c r="K34" s="93"/>
      <c r="L34" s="94"/>
      <c r="M34" s="390">
        <f t="shared" si="66"/>
        <v>0</v>
      </c>
      <c r="N34" s="93"/>
      <c r="O34" s="94"/>
      <c r="P34" s="390">
        <f t="shared" si="67"/>
        <v>0</v>
      </c>
      <c r="Q34" s="93"/>
      <c r="R34" s="94"/>
      <c r="S34" s="390">
        <f t="shared" si="68"/>
        <v>0</v>
      </c>
      <c r="T34" s="93"/>
      <c r="U34" s="94"/>
      <c r="V34" s="390">
        <f t="shared" si="69"/>
        <v>0</v>
      </c>
      <c r="W34" s="93"/>
      <c r="X34" s="94"/>
      <c r="Y34" s="390">
        <f t="shared" si="70"/>
        <v>0</v>
      </c>
      <c r="Z34" s="93"/>
      <c r="AA34" s="94"/>
      <c r="AB34" s="390">
        <f t="shared" si="71"/>
        <v>0</v>
      </c>
      <c r="AC34" s="93"/>
      <c r="AD34" s="94"/>
      <c r="AE34" s="390">
        <f t="shared" si="72"/>
        <v>0</v>
      </c>
      <c r="AF34" s="93"/>
      <c r="AG34" s="94"/>
      <c r="AH34" s="390">
        <f t="shared" si="73"/>
        <v>0</v>
      </c>
      <c r="AI34" s="93"/>
      <c r="AJ34" s="94"/>
      <c r="AK34" s="390">
        <f t="shared" si="74"/>
        <v>0</v>
      </c>
      <c r="AL34" s="93"/>
      <c r="AM34" s="94"/>
      <c r="AN34" s="390">
        <f t="shared" si="75"/>
        <v>0</v>
      </c>
      <c r="AO34" s="93"/>
      <c r="AP34" s="94"/>
      <c r="AQ34" s="390">
        <f t="shared" si="76"/>
        <v>0</v>
      </c>
      <c r="AR34" s="93"/>
      <c r="AS34" s="94"/>
      <c r="AT34" s="390">
        <f t="shared" si="77"/>
        <v>0</v>
      </c>
      <c r="AU34" s="93"/>
      <c r="AV34" s="94"/>
      <c r="AW34" s="390">
        <f t="shared" si="78"/>
        <v>0</v>
      </c>
      <c r="AX34" s="93"/>
      <c r="AY34" s="94"/>
      <c r="AZ34" s="390">
        <f t="shared" si="79"/>
        <v>0</v>
      </c>
      <c r="BA34" s="93"/>
      <c r="BB34" s="94"/>
      <c r="BC34" s="390">
        <f t="shared" si="80"/>
        <v>0</v>
      </c>
      <c r="BD34" s="93"/>
      <c r="BE34" s="94"/>
      <c r="BF34" s="390">
        <f t="shared" si="81"/>
        <v>0</v>
      </c>
      <c r="BG34" s="93"/>
      <c r="BH34" s="94"/>
      <c r="BI34" s="390">
        <f t="shared" si="82"/>
        <v>0</v>
      </c>
      <c r="BJ34" s="93"/>
      <c r="BK34" s="94"/>
      <c r="BL34" s="390">
        <f t="shared" si="83"/>
        <v>0</v>
      </c>
      <c r="BM34" s="93"/>
      <c r="BN34" s="94"/>
      <c r="BO34" s="390">
        <f t="shared" si="84"/>
        <v>0</v>
      </c>
      <c r="BP34" s="93"/>
      <c r="BQ34" s="94"/>
      <c r="BR34" s="390">
        <f t="shared" si="85"/>
        <v>0</v>
      </c>
      <c r="BS34" s="93"/>
      <c r="BT34" s="94"/>
      <c r="BU34" s="390">
        <f t="shared" si="86"/>
        <v>0</v>
      </c>
      <c r="BV34" s="93"/>
      <c r="BW34" s="94"/>
      <c r="BX34" s="390">
        <f t="shared" si="87"/>
        <v>0</v>
      </c>
      <c r="BY34" s="93"/>
      <c r="BZ34" s="94"/>
      <c r="CA34" s="390">
        <f t="shared" si="88"/>
        <v>0</v>
      </c>
      <c r="CB34" s="93"/>
      <c r="CC34" s="94"/>
      <c r="CD34" s="390">
        <f t="shared" si="89"/>
        <v>0</v>
      </c>
      <c r="CE34" s="93"/>
      <c r="CF34" s="94"/>
      <c r="CG34" s="390">
        <f t="shared" si="90"/>
        <v>0</v>
      </c>
      <c r="CH34" s="93"/>
      <c r="CI34" s="94"/>
      <c r="CJ34" s="389">
        <f t="shared" si="91"/>
        <v>0</v>
      </c>
      <c r="CK34" s="575"/>
      <c r="CL34" s="576"/>
      <c r="CM34" s="577">
        <f t="shared" si="31"/>
        <v>0</v>
      </c>
      <c r="CN34" s="93"/>
      <c r="CO34" s="94"/>
      <c r="CP34" s="390">
        <f t="shared" si="92"/>
        <v>0</v>
      </c>
      <c r="CQ34" s="575"/>
      <c r="CR34" s="576"/>
      <c r="CS34" s="577">
        <f t="shared" si="32"/>
        <v>0</v>
      </c>
      <c r="CT34" s="571"/>
      <c r="CU34" s="571"/>
      <c r="CV34" s="12"/>
      <c r="CW34" s="12"/>
      <c r="CX34" s="387">
        <f t="shared" si="29"/>
        <v>0</v>
      </c>
      <c r="CY34" s="388">
        <f t="shared" si="63"/>
        <v>0</v>
      </c>
      <c r="CZ34" s="390">
        <f t="shared" si="33"/>
        <v>0</v>
      </c>
      <c r="DA34" s="13"/>
      <c r="DB34" s="13"/>
      <c r="DC34" s="13"/>
      <c r="DD34" s="13"/>
    </row>
    <row r="35" spans="1:108" s="400" customFormat="1" ht="10.5">
      <c r="A35" s="410">
        <v>25</v>
      </c>
      <c r="B35" s="145" t="s">
        <v>472</v>
      </c>
      <c r="C35" s="146"/>
      <c r="D35" s="146"/>
      <c r="E35" s="10"/>
      <c r="F35" s="92"/>
      <c r="G35" s="425">
        <f t="shared" si="64"/>
        <v>0</v>
      </c>
      <c r="H35" s="93"/>
      <c r="I35" s="94"/>
      <c r="J35" s="390">
        <f t="shared" si="65"/>
        <v>0</v>
      </c>
      <c r="K35" s="93"/>
      <c r="L35" s="94"/>
      <c r="M35" s="390">
        <f t="shared" si="66"/>
        <v>0</v>
      </c>
      <c r="N35" s="93"/>
      <c r="O35" s="94"/>
      <c r="P35" s="390">
        <f t="shared" si="67"/>
        <v>0</v>
      </c>
      <c r="Q35" s="93"/>
      <c r="R35" s="94"/>
      <c r="S35" s="390">
        <f t="shared" si="68"/>
        <v>0</v>
      </c>
      <c r="T35" s="93"/>
      <c r="U35" s="94"/>
      <c r="V35" s="390">
        <f t="shared" si="69"/>
        <v>0</v>
      </c>
      <c r="W35" s="93"/>
      <c r="X35" s="94"/>
      <c r="Y35" s="390">
        <f t="shared" si="70"/>
        <v>0</v>
      </c>
      <c r="Z35" s="93"/>
      <c r="AA35" s="94"/>
      <c r="AB35" s="390">
        <f t="shared" si="71"/>
        <v>0</v>
      </c>
      <c r="AC35" s="93"/>
      <c r="AD35" s="94"/>
      <c r="AE35" s="390">
        <f t="shared" si="72"/>
        <v>0</v>
      </c>
      <c r="AF35" s="93"/>
      <c r="AG35" s="94"/>
      <c r="AH35" s="390">
        <f t="shared" si="73"/>
        <v>0</v>
      </c>
      <c r="AI35" s="93"/>
      <c r="AJ35" s="94"/>
      <c r="AK35" s="390">
        <f t="shared" si="74"/>
        <v>0</v>
      </c>
      <c r="AL35" s="93"/>
      <c r="AM35" s="94"/>
      <c r="AN35" s="390">
        <f t="shared" si="75"/>
        <v>0</v>
      </c>
      <c r="AO35" s="93"/>
      <c r="AP35" s="94"/>
      <c r="AQ35" s="390">
        <f t="shared" si="76"/>
        <v>0</v>
      </c>
      <c r="AR35" s="93"/>
      <c r="AS35" s="94"/>
      <c r="AT35" s="390">
        <f t="shared" si="77"/>
        <v>0</v>
      </c>
      <c r="AU35" s="93"/>
      <c r="AV35" s="94"/>
      <c r="AW35" s="390">
        <f t="shared" si="78"/>
        <v>0</v>
      </c>
      <c r="AX35" s="93"/>
      <c r="AY35" s="94"/>
      <c r="AZ35" s="390">
        <f t="shared" si="79"/>
        <v>0</v>
      </c>
      <c r="BA35" s="93"/>
      <c r="BB35" s="94"/>
      <c r="BC35" s="390">
        <f t="shared" si="80"/>
        <v>0</v>
      </c>
      <c r="BD35" s="93"/>
      <c r="BE35" s="94"/>
      <c r="BF35" s="390">
        <f t="shared" si="81"/>
        <v>0</v>
      </c>
      <c r="BG35" s="93"/>
      <c r="BH35" s="94"/>
      <c r="BI35" s="390">
        <f t="shared" si="82"/>
        <v>0</v>
      </c>
      <c r="BJ35" s="93"/>
      <c r="BK35" s="94"/>
      <c r="BL35" s="390">
        <f t="shared" si="83"/>
        <v>0</v>
      </c>
      <c r="BM35" s="93"/>
      <c r="BN35" s="94"/>
      <c r="BO35" s="390">
        <f t="shared" si="84"/>
        <v>0</v>
      </c>
      <c r="BP35" s="93"/>
      <c r="BQ35" s="94"/>
      <c r="BR35" s="390">
        <f t="shared" si="85"/>
        <v>0</v>
      </c>
      <c r="BS35" s="93"/>
      <c r="BT35" s="94"/>
      <c r="BU35" s="390">
        <f t="shared" si="86"/>
        <v>0</v>
      </c>
      <c r="BV35" s="93"/>
      <c r="BW35" s="94"/>
      <c r="BX35" s="390">
        <f t="shared" si="87"/>
        <v>0</v>
      </c>
      <c r="BY35" s="93"/>
      <c r="BZ35" s="94"/>
      <c r="CA35" s="390">
        <f t="shared" si="88"/>
        <v>0</v>
      </c>
      <c r="CB35" s="93"/>
      <c r="CC35" s="94"/>
      <c r="CD35" s="390">
        <f t="shared" si="89"/>
        <v>0</v>
      </c>
      <c r="CE35" s="93"/>
      <c r="CF35" s="94"/>
      <c r="CG35" s="390">
        <f t="shared" si="90"/>
        <v>0</v>
      </c>
      <c r="CH35" s="93"/>
      <c r="CI35" s="94"/>
      <c r="CJ35" s="389">
        <f t="shared" si="91"/>
        <v>0</v>
      </c>
      <c r="CK35" s="575"/>
      <c r="CL35" s="576"/>
      <c r="CM35" s="577">
        <f t="shared" si="31"/>
        <v>0</v>
      </c>
      <c r="CN35" s="93"/>
      <c r="CO35" s="94"/>
      <c r="CP35" s="390">
        <f t="shared" si="92"/>
        <v>0</v>
      </c>
      <c r="CQ35" s="575"/>
      <c r="CR35" s="576"/>
      <c r="CS35" s="577">
        <f t="shared" si="32"/>
        <v>0</v>
      </c>
      <c r="CT35" s="571"/>
      <c r="CU35" s="571"/>
      <c r="CV35" s="12"/>
      <c r="CW35" s="12"/>
      <c r="CX35" s="387">
        <f t="shared" si="29"/>
        <v>0</v>
      </c>
      <c r="CY35" s="388">
        <f t="shared" si="63"/>
        <v>0</v>
      </c>
      <c r="CZ35" s="390">
        <f t="shared" si="33"/>
        <v>0</v>
      </c>
      <c r="DA35" s="13"/>
      <c r="DB35" s="13"/>
      <c r="DC35" s="13"/>
      <c r="DD35" s="13"/>
    </row>
    <row r="36" spans="1:108" s="400" customFormat="1" ht="10.5">
      <c r="A36" s="410">
        <v>26</v>
      </c>
      <c r="B36" s="145" t="s">
        <v>472</v>
      </c>
      <c r="C36" s="146"/>
      <c r="D36" s="146"/>
      <c r="E36" s="10"/>
      <c r="F36" s="92"/>
      <c r="G36" s="425">
        <f t="shared" si="64"/>
        <v>0</v>
      </c>
      <c r="H36" s="93"/>
      <c r="I36" s="94"/>
      <c r="J36" s="390">
        <f t="shared" si="65"/>
        <v>0</v>
      </c>
      <c r="K36" s="93"/>
      <c r="L36" s="94"/>
      <c r="M36" s="390">
        <f t="shared" si="66"/>
        <v>0</v>
      </c>
      <c r="N36" s="93"/>
      <c r="O36" s="94"/>
      <c r="P36" s="390">
        <f t="shared" si="67"/>
        <v>0</v>
      </c>
      <c r="Q36" s="93"/>
      <c r="R36" s="94"/>
      <c r="S36" s="390">
        <f t="shared" si="68"/>
        <v>0</v>
      </c>
      <c r="T36" s="93"/>
      <c r="U36" s="94"/>
      <c r="V36" s="390">
        <f t="shared" si="69"/>
        <v>0</v>
      </c>
      <c r="W36" s="93"/>
      <c r="X36" s="94"/>
      <c r="Y36" s="390">
        <f t="shared" si="70"/>
        <v>0</v>
      </c>
      <c r="Z36" s="93"/>
      <c r="AA36" s="94"/>
      <c r="AB36" s="390">
        <f t="shared" si="71"/>
        <v>0</v>
      </c>
      <c r="AC36" s="93"/>
      <c r="AD36" s="94"/>
      <c r="AE36" s="390">
        <f t="shared" si="72"/>
        <v>0</v>
      </c>
      <c r="AF36" s="93"/>
      <c r="AG36" s="94"/>
      <c r="AH36" s="390">
        <f t="shared" si="73"/>
        <v>0</v>
      </c>
      <c r="AI36" s="93"/>
      <c r="AJ36" s="94"/>
      <c r="AK36" s="390">
        <f t="shared" si="74"/>
        <v>0</v>
      </c>
      <c r="AL36" s="93"/>
      <c r="AM36" s="94"/>
      <c r="AN36" s="390">
        <f t="shared" si="75"/>
        <v>0</v>
      </c>
      <c r="AO36" s="93"/>
      <c r="AP36" s="94"/>
      <c r="AQ36" s="390">
        <f t="shared" si="76"/>
        <v>0</v>
      </c>
      <c r="AR36" s="93"/>
      <c r="AS36" s="94"/>
      <c r="AT36" s="390">
        <f t="shared" si="77"/>
        <v>0</v>
      </c>
      <c r="AU36" s="93"/>
      <c r="AV36" s="94"/>
      <c r="AW36" s="390">
        <f t="shared" si="78"/>
        <v>0</v>
      </c>
      <c r="AX36" s="93"/>
      <c r="AY36" s="94"/>
      <c r="AZ36" s="390">
        <f t="shared" si="79"/>
        <v>0</v>
      </c>
      <c r="BA36" s="93"/>
      <c r="BB36" s="94"/>
      <c r="BC36" s="390">
        <f t="shared" si="80"/>
        <v>0</v>
      </c>
      <c r="BD36" s="93"/>
      <c r="BE36" s="94"/>
      <c r="BF36" s="390">
        <f t="shared" si="81"/>
        <v>0</v>
      </c>
      <c r="BG36" s="93"/>
      <c r="BH36" s="94"/>
      <c r="BI36" s="390">
        <f t="shared" si="82"/>
        <v>0</v>
      </c>
      <c r="BJ36" s="93"/>
      <c r="BK36" s="94"/>
      <c r="BL36" s="390">
        <f t="shared" si="83"/>
        <v>0</v>
      </c>
      <c r="BM36" s="93"/>
      <c r="BN36" s="94"/>
      <c r="BO36" s="390">
        <f t="shared" si="84"/>
        <v>0</v>
      </c>
      <c r="BP36" s="93"/>
      <c r="BQ36" s="94"/>
      <c r="BR36" s="390">
        <f t="shared" si="85"/>
        <v>0</v>
      </c>
      <c r="BS36" s="93"/>
      <c r="BT36" s="94"/>
      <c r="BU36" s="390">
        <f t="shared" si="86"/>
        <v>0</v>
      </c>
      <c r="BV36" s="93"/>
      <c r="BW36" s="94"/>
      <c r="BX36" s="390">
        <f t="shared" si="87"/>
        <v>0</v>
      </c>
      <c r="BY36" s="93"/>
      <c r="BZ36" s="94"/>
      <c r="CA36" s="390">
        <f t="shared" si="88"/>
        <v>0</v>
      </c>
      <c r="CB36" s="93"/>
      <c r="CC36" s="94"/>
      <c r="CD36" s="390">
        <f t="shared" si="89"/>
        <v>0</v>
      </c>
      <c r="CE36" s="93"/>
      <c r="CF36" s="94"/>
      <c r="CG36" s="390">
        <f t="shared" si="90"/>
        <v>0</v>
      </c>
      <c r="CH36" s="93"/>
      <c r="CI36" s="94"/>
      <c r="CJ36" s="389">
        <f t="shared" si="91"/>
        <v>0</v>
      </c>
      <c r="CK36" s="575"/>
      <c r="CL36" s="576"/>
      <c r="CM36" s="577">
        <f t="shared" si="31"/>
        <v>0</v>
      </c>
      <c r="CN36" s="93"/>
      <c r="CO36" s="94"/>
      <c r="CP36" s="390">
        <f t="shared" si="92"/>
        <v>0</v>
      </c>
      <c r="CQ36" s="575"/>
      <c r="CR36" s="576"/>
      <c r="CS36" s="577">
        <f t="shared" si="32"/>
        <v>0</v>
      </c>
      <c r="CT36" s="571"/>
      <c r="CU36" s="571"/>
      <c r="CV36" s="12"/>
      <c r="CW36" s="12"/>
      <c r="CX36" s="387">
        <f t="shared" si="29"/>
        <v>0</v>
      </c>
      <c r="CY36" s="388">
        <f t="shared" si="63"/>
        <v>0</v>
      </c>
      <c r="CZ36" s="390">
        <f t="shared" si="33"/>
        <v>0</v>
      </c>
      <c r="DA36" s="13"/>
      <c r="DB36" s="13"/>
      <c r="DC36" s="13"/>
      <c r="DD36" s="13"/>
    </row>
    <row r="37" spans="1:108" s="400" customFormat="1" ht="10.5">
      <c r="A37" s="410">
        <v>27</v>
      </c>
      <c r="B37" s="145" t="s">
        <v>472</v>
      </c>
      <c r="C37" s="146"/>
      <c r="D37" s="146"/>
      <c r="E37" s="10"/>
      <c r="F37" s="92"/>
      <c r="G37" s="425">
        <f t="shared" si="64"/>
        <v>0</v>
      </c>
      <c r="H37" s="93"/>
      <c r="I37" s="94"/>
      <c r="J37" s="390">
        <f t="shared" si="65"/>
        <v>0</v>
      </c>
      <c r="K37" s="93"/>
      <c r="L37" s="94"/>
      <c r="M37" s="390">
        <f t="shared" si="66"/>
        <v>0</v>
      </c>
      <c r="N37" s="93"/>
      <c r="O37" s="94"/>
      <c r="P37" s="390">
        <f t="shared" si="67"/>
        <v>0</v>
      </c>
      <c r="Q37" s="93"/>
      <c r="R37" s="94"/>
      <c r="S37" s="390">
        <f t="shared" si="68"/>
        <v>0</v>
      </c>
      <c r="T37" s="93"/>
      <c r="U37" s="94"/>
      <c r="V37" s="390">
        <f t="shared" si="69"/>
        <v>0</v>
      </c>
      <c r="W37" s="93"/>
      <c r="X37" s="94"/>
      <c r="Y37" s="390">
        <f t="shared" si="70"/>
        <v>0</v>
      </c>
      <c r="Z37" s="93"/>
      <c r="AA37" s="94"/>
      <c r="AB37" s="390">
        <f t="shared" si="71"/>
        <v>0</v>
      </c>
      <c r="AC37" s="93"/>
      <c r="AD37" s="94"/>
      <c r="AE37" s="390">
        <f t="shared" si="72"/>
        <v>0</v>
      </c>
      <c r="AF37" s="93"/>
      <c r="AG37" s="94"/>
      <c r="AH37" s="390">
        <f t="shared" si="73"/>
        <v>0</v>
      </c>
      <c r="AI37" s="93"/>
      <c r="AJ37" s="94"/>
      <c r="AK37" s="390">
        <f t="shared" si="74"/>
        <v>0</v>
      </c>
      <c r="AL37" s="93"/>
      <c r="AM37" s="94"/>
      <c r="AN37" s="390">
        <f t="shared" si="75"/>
        <v>0</v>
      </c>
      <c r="AO37" s="93"/>
      <c r="AP37" s="94"/>
      <c r="AQ37" s="390">
        <f t="shared" si="76"/>
        <v>0</v>
      </c>
      <c r="AR37" s="93"/>
      <c r="AS37" s="94"/>
      <c r="AT37" s="390">
        <f t="shared" si="77"/>
        <v>0</v>
      </c>
      <c r="AU37" s="93"/>
      <c r="AV37" s="94"/>
      <c r="AW37" s="390">
        <f t="shared" si="78"/>
        <v>0</v>
      </c>
      <c r="AX37" s="93"/>
      <c r="AY37" s="94"/>
      <c r="AZ37" s="390">
        <f t="shared" si="79"/>
        <v>0</v>
      </c>
      <c r="BA37" s="93"/>
      <c r="BB37" s="94"/>
      <c r="BC37" s="390">
        <f t="shared" si="80"/>
        <v>0</v>
      </c>
      <c r="BD37" s="93"/>
      <c r="BE37" s="94"/>
      <c r="BF37" s="390">
        <f t="shared" si="81"/>
        <v>0</v>
      </c>
      <c r="BG37" s="93"/>
      <c r="BH37" s="94"/>
      <c r="BI37" s="390">
        <f t="shared" si="82"/>
        <v>0</v>
      </c>
      <c r="BJ37" s="93"/>
      <c r="BK37" s="94"/>
      <c r="BL37" s="390">
        <f t="shared" si="83"/>
        <v>0</v>
      </c>
      <c r="BM37" s="93"/>
      <c r="BN37" s="94"/>
      <c r="BO37" s="390">
        <f t="shared" si="84"/>
        <v>0</v>
      </c>
      <c r="BP37" s="93"/>
      <c r="BQ37" s="94"/>
      <c r="BR37" s="390">
        <f t="shared" si="85"/>
        <v>0</v>
      </c>
      <c r="BS37" s="93"/>
      <c r="BT37" s="94"/>
      <c r="BU37" s="390">
        <f t="shared" si="86"/>
        <v>0</v>
      </c>
      <c r="BV37" s="93"/>
      <c r="BW37" s="94"/>
      <c r="BX37" s="390">
        <f t="shared" si="87"/>
        <v>0</v>
      </c>
      <c r="BY37" s="93"/>
      <c r="BZ37" s="94"/>
      <c r="CA37" s="390">
        <f t="shared" si="88"/>
        <v>0</v>
      </c>
      <c r="CB37" s="93"/>
      <c r="CC37" s="94"/>
      <c r="CD37" s="390">
        <f t="shared" si="89"/>
        <v>0</v>
      </c>
      <c r="CE37" s="93"/>
      <c r="CF37" s="94"/>
      <c r="CG37" s="390">
        <f t="shared" si="90"/>
        <v>0</v>
      </c>
      <c r="CH37" s="93"/>
      <c r="CI37" s="94"/>
      <c r="CJ37" s="389">
        <f t="shared" si="91"/>
        <v>0</v>
      </c>
      <c r="CK37" s="575"/>
      <c r="CL37" s="576"/>
      <c r="CM37" s="577">
        <f t="shared" si="31"/>
        <v>0</v>
      </c>
      <c r="CN37" s="93"/>
      <c r="CO37" s="94"/>
      <c r="CP37" s="390">
        <f t="shared" si="92"/>
        <v>0</v>
      </c>
      <c r="CQ37" s="575"/>
      <c r="CR37" s="576"/>
      <c r="CS37" s="577">
        <f t="shared" si="32"/>
        <v>0</v>
      </c>
      <c r="CT37" s="571"/>
      <c r="CU37" s="571"/>
      <c r="CV37" s="12"/>
      <c r="CW37" s="12"/>
      <c r="CX37" s="387">
        <f t="shared" si="29"/>
        <v>0</v>
      </c>
      <c r="CY37" s="388">
        <f t="shared" si="63"/>
        <v>0</v>
      </c>
      <c r="CZ37" s="390">
        <f t="shared" si="33"/>
        <v>0</v>
      </c>
      <c r="DA37" s="13"/>
      <c r="DB37" s="13"/>
      <c r="DC37" s="13"/>
      <c r="DD37" s="13"/>
    </row>
    <row r="38" spans="1:108" s="400" customFormat="1" ht="10.5">
      <c r="A38" s="410">
        <v>28</v>
      </c>
      <c r="B38" s="145" t="s">
        <v>472</v>
      </c>
      <c r="C38" s="146"/>
      <c r="D38" s="146"/>
      <c r="E38" s="10"/>
      <c r="F38" s="92"/>
      <c r="G38" s="425">
        <f t="shared" si="64"/>
        <v>0</v>
      </c>
      <c r="H38" s="93"/>
      <c r="I38" s="94"/>
      <c r="J38" s="390">
        <f t="shared" si="65"/>
        <v>0</v>
      </c>
      <c r="K38" s="93"/>
      <c r="L38" s="94"/>
      <c r="M38" s="390">
        <f t="shared" si="66"/>
        <v>0</v>
      </c>
      <c r="N38" s="93"/>
      <c r="O38" s="94"/>
      <c r="P38" s="390">
        <f t="shared" si="67"/>
        <v>0</v>
      </c>
      <c r="Q38" s="93"/>
      <c r="R38" s="94"/>
      <c r="S38" s="390">
        <f t="shared" si="68"/>
        <v>0</v>
      </c>
      <c r="T38" s="93"/>
      <c r="U38" s="94"/>
      <c r="V38" s="390">
        <f t="shared" si="69"/>
        <v>0</v>
      </c>
      <c r="W38" s="93"/>
      <c r="X38" s="94"/>
      <c r="Y38" s="390">
        <f t="shared" si="70"/>
        <v>0</v>
      </c>
      <c r="Z38" s="93"/>
      <c r="AA38" s="94"/>
      <c r="AB38" s="390">
        <f t="shared" si="71"/>
        <v>0</v>
      </c>
      <c r="AC38" s="93"/>
      <c r="AD38" s="94"/>
      <c r="AE38" s="390">
        <f t="shared" si="72"/>
        <v>0</v>
      </c>
      <c r="AF38" s="93"/>
      <c r="AG38" s="94"/>
      <c r="AH38" s="390">
        <f t="shared" si="73"/>
        <v>0</v>
      </c>
      <c r="AI38" s="93"/>
      <c r="AJ38" s="94"/>
      <c r="AK38" s="390">
        <f t="shared" si="74"/>
        <v>0</v>
      </c>
      <c r="AL38" s="93"/>
      <c r="AM38" s="94"/>
      <c r="AN38" s="390">
        <f t="shared" si="75"/>
        <v>0</v>
      </c>
      <c r="AO38" s="93"/>
      <c r="AP38" s="94"/>
      <c r="AQ38" s="390">
        <f t="shared" si="76"/>
        <v>0</v>
      </c>
      <c r="AR38" s="93"/>
      <c r="AS38" s="94"/>
      <c r="AT38" s="390">
        <f t="shared" si="77"/>
        <v>0</v>
      </c>
      <c r="AU38" s="93"/>
      <c r="AV38" s="94"/>
      <c r="AW38" s="390">
        <f t="shared" si="78"/>
        <v>0</v>
      </c>
      <c r="AX38" s="93"/>
      <c r="AY38" s="94"/>
      <c r="AZ38" s="390">
        <f t="shared" si="79"/>
        <v>0</v>
      </c>
      <c r="BA38" s="93"/>
      <c r="BB38" s="94"/>
      <c r="BC38" s="390">
        <f t="shared" si="80"/>
        <v>0</v>
      </c>
      <c r="BD38" s="93"/>
      <c r="BE38" s="94"/>
      <c r="BF38" s="390">
        <f t="shared" si="81"/>
        <v>0</v>
      </c>
      <c r="BG38" s="93"/>
      <c r="BH38" s="94"/>
      <c r="BI38" s="390">
        <f t="shared" si="82"/>
        <v>0</v>
      </c>
      <c r="BJ38" s="93"/>
      <c r="BK38" s="94"/>
      <c r="BL38" s="390">
        <f t="shared" si="83"/>
        <v>0</v>
      </c>
      <c r="BM38" s="93"/>
      <c r="BN38" s="94"/>
      <c r="BO38" s="390">
        <f t="shared" si="84"/>
        <v>0</v>
      </c>
      <c r="BP38" s="93"/>
      <c r="BQ38" s="94"/>
      <c r="BR38" s="390">
        <f t="shared" si="85"/>
        <v>0</v>
      </c>
      <c r="BS38" s="93"/>
      <c r="BT38" s="94"/>
      <c r="BU38" s="390">
        <f t="shared" si="86"/>
        <v>0</v>
      </c>
      <c r="BV38" s="93"/>
      <c r="BW38" s="94"/>
      <c r="BX38" s="390">
        <f t="shared" si="87"/>
        <v>0</v>
      </c>
      <c r="BY38" s="93"/>
      <c r="BZ38" s="94"/>
      <c r="CA38" s="390">
        <f t="shared" si="88"/>
        <v>0</v>
      </c>
      <c r="CB38" s="93"/>
      <c r="CC38" s="94"/>
      <c r="CD38" s="390">
        <f t="shared" si="89"/>
        <v>0</v>
      </c>
      <c r="CE38" s="93"/>
      <c r="CF38" s="94"/>
      <c r="CG38" s="390">
        <f t="shared" si="90"/>
        <v>0</v>
      </c>
      <c r="CH38" s="93"/>
      <c r="CI38" s="94"/>
      <c r="CJ38" s="389">
        <f t="shared" si="91"/>
        <v>0</v>
      </c>
      <c r="CK38" s="575"/>
      <c r="CL38" s="576"/>
      <c r="CM38" s="577">
        <f t="shared" si="31"/>
        <v>0</v>
      </c>
      <c r="CN38" s="93"/>
      <c r="CO38" s="94"/>
      <c r="CP38" s="390">
        <f t="shared" si="92"/>
        <v>0</v>
      </c>
      <c r="CQ38" s="575"/>
      <c r="CR38" s="576"/>
      <c r="CS38" s="577">
        <f t="shared" si="32"/>
        <v>0</v>
      </c>
      <c r="CT38" s="571"/>
      <c r="CU38" s="571"/>
      <c r="CV38" s="12"/>
      <c r="CW38" s="12"/>
      <c r="CX38" s="387">
        <f t="shared" si="29"/>
        <v>0</v>
      </c>
      <c r="CY38" s="388">
        <f t="shared" si="63"/>
        <v>0</v>
      </c>
      <c r="CZ38" s="390">
        <f t="shared" si="33"/>
        <v>0</v>
      </c>
      <c r="DA38" s="13"/>
      <c r="DB38" s="13"/>
      <c r="DC38" s="13"/>
      <c r="DD38" s="13"/>
    </row>
    <row r="39" spans="1:108" s="400" customFormat="1" ht="10.5">
      <c r="A39" s="410">
        <v>29</v>
      </c>
      <c r="B39" s="145" t="s">
        <v>472</v>
      </c>
      <c r="C39" s="146"/>
      <c r="D39" s="146"/>
      <c r="E39" s="10"/>
      <c r="F39" s="92"/>
      <c r="G39" s="425">
        <f t="shared" ref="G39:G49" si="93">+E39-F39</f>
        <v>0</v>
      </c>
      <c r="H39" s="93"/>
      <c r="I39" s="94"/>
      <c r="J39" s="390">
        <f t="shared" si="65"/>
        <v>0</v>
      </c>
      <c r="K39" s="93"/>
      <c r="L39" s="94"/>
      <c r="M39" s="390">
        <f t="shared" ref="M39:M49" si="94">+K39-L39</f>
        <v>0</v>
      </c>
      <c r="N39" s="93"/>
      <c r="O39" s="94"/>
      <c r="P39" s="390">
        <f t="shared" ref="P39:P49" si="95">+N39-O39</f>
        <v>0</v>
      </c>
      <c r="Q39" s="93"/>
      <c r="R39" s="94"/>
      <c r="S39" s="390">
        <f t="shared" ref="S39:S49" si="96">+Q39-R39</f>
        <v>0</v>
      </c>
      <c r="T39" s="93"/>
      <c r="U39" s="94"/>
      <c r="V39" s="390">
        <f t="shared" ref="V39:V49" si="97">+T39-U39</f>
        <v>0</v>
      </c>
      <c r="W39" s="93"/>
      <c r="X39" s="94"/>
      <c r="Y39" s="390">
        <f t="shared" ref="Y39:Y49" si="98">+W39-X39</f>
        <v>0</v>
      </c>
      <c r="Z39" s="93"/>
      <c r="AA39" s="94"/>
      <c r="AB39" s="390">
        <f t="shared" ref="AB39:AB49" si="99">+Z39-AA39</f>
        <v>0</v>
      </c>
      <c r="AC39" s="93"/>
      <c r="AD39" s="94"/>
      <c r="AE39" s="390">
        <f t="shared" ref="AE39:AE49" si="100">+AC39-AD39</f>
        <v>0</v>
      </c>
      <c r="AF39" s="93"/>
      <c r="AG39" s="94"/>
      <c r="AH39" s="390">
        <f t="shared" ref="AH39:AH49" si="101">+AF39-AG39</f>
        <v>0</v>
      </c>
      <c r="AI39" s="93"/>
      <c r="AJ39" s="94"/>
      <c r="AK39" s="390">
        <f t="shared" ref="AK39:AK49" si="102">+AI39-AJ39</f>
        <v>0</v>
      </c>
      <c r="AL39" s="93"/>
      <c r="AM39" s="94"/>
      <c r="AN39" s="390">
        <f t="shared" ref="AN39:AN49" si="103">+AL39-AM39</f>
        <v>0</v>
      </c>
      <c r="AO39" s="93"/>
      <c r="AP39" s="94"/>
      <c r="AQ39" s="390">
        <f t="shared" si="76"/>
        <v>0</v>
      </c>
      <c r="AR39" s="93"/>
      <c r="AS39" s="94"/>
      <c r="AT39" s="390">
        <f t="shared" si="77"/>
        <v>0</v>
      </c>
      <c r="AU39" s="93"/>
      <c r="AV39" s="94"/>
      <c r="AW39" s="390">
        <f t="shared" si="78"/>
        <v>0</v>
      </c>
      <c r="AX39" s="93"/>
      <c r="AY39" s="94"/>
      <c r="AZ39" s="390">
        <f t="shared" si="79"/>
        <v>0</v>
      </c>
      <c r="BA39" s="93"/>
      <c r="BB39" s="94"/>
      <c r="BC39" s="390">
        <f t="shared" si="80"/>
        <v>0</v>
      </c>
      <c r="BD39" s="93"/>
      <c r="BE39" s="94"/>
      <c r="BF39" s="390">
        <f t="shared" si="81"/>
        <v>0</v>
      </c>
      <c r="BG39" s="93"/>
      <c r="BH39" s="94"/>
      <c r="BI39" s="390">
        <f t="shared" si="82"/>
        <v>0</v>
      </c>
      <c r="BJ39" s="93"/>
      <c r="BK39" s="94"/>
      <c r="BL39" s="390">
        <f t="shared" si="83"/>
        <v>0</v>
      </c>
      <c r="BM39" s="93"/>
      <c r="BN39" s="94"/>
      <c r="BO39" s="390">
        <f t="shared" si="84"/>
        <v>0</v>
      </c>
      <c r="BP39" s="93"/>
      <c r="BQ39" s="94"/>
      <c r="BR39" s="390">
        <f t="shared" si="85"/>
        <v>0</v>
      </c>
      <c r="BS39" s="93"/>
      <c r="BT39" s="94"/>
      <c r="BU39" s="390">
        <f t="shared" si="86"/>
        <v>0</v>
      </c>
      <c r="BV39" s="93"/>
      <c r="BW39" s="94"/>
      <c r="BX39" s="390">
        <f t="shared" si="87"/>
        <v>0</v>
      </c>
      <c r="BY39" s="93"/>
      <c r="BZ39" s="94"/>
      <c r="CA39" s="390">
        <f t="shared" si="88"/>
        <v>0</v>
      </c>
      <c r="CB39" s="93"/>
      <c r="CC39" s="94"/>
      <c r="CD39" s="390">
        <f t="shared" si="89"/>
        <v>0</v>
      </c>
      <c r="CE39" s="93"/>
      <c r="CF39" s="94"/>
      <c r="CG39" s="390">
        <f t="shared" si="90"/>
        <v>0</v>
      </c>
      <c r="CH39" s="93"/>
      <c r="CI39" s="94"/>
      <c r="CJ39" s="389">
        <f t="shared" ref="CJ39:CJ49" si="104">+CH39-CI39</f>
        <v>0</v>
      </c>
      <c r="CK39" s="575"/>
      <c r="CL39" s="576"/>
      <c r="CM39" s="577">
        <f t="shared" si="31"/>
        <v>0</v>
      </c>
      <c r="CN39" s="93"/>
      <c r="CO39" s="94"/>
      <c r="CP39" s="390">
        <f t="shared" si="92"/>
        <v>0</v>
      </c>
      <c r="CQ39" s="575"/>
      <c r="CR39" s="576"/>
      <c r="CS39" s="577">
        <f t="shared" si="32"/>
        <v>0</v>
      </c>
      <c r="CT39" s="571"/>
      <c r="CU39" s="571"/>
      <c r="CV39" s="12"/>
      <c r="CW39" s="12"/>
      <c r="CX39" s="387">
        <f t="shared" si="29"/>
        <v>0</v>
      </c>
      <c r="CY39" s="388">
        <f t="shared" si="63"/>
        <v>0</v>
      </c>
      <c r="CZ39" s="390">
        <f t="shared" si="33"/>
        <v>0</v>
      </c>
      <c r="DA39" s="13"/>
      <c r="DB39" s="13"/>
      <c r="DC39" s="13"/>
      <c r="DD39" s="13"/>
    </row>
    <row r="40" spans="1:108" s="400" customFormat="1" ht="10.5">
      <c r="A40" s="410">
        <v>30</v>
      </c>
      <c r="B40" s="145" t="s">
        <v>472</v>
      </c>
      <c r="C40" s="146"/>
      <c r="D40" s="146"/>
      <c r="E40" s="10"/>
      <c r="F40" s="92"/>
      <c r="G40" s="425">
        <f t="shared" si="93"/>
        <v>0</v>
      </c>
      <c r="H40" s="93"/>
      <c r="I40" s="94"/>
      <c r="J40" s="390">
        <f t="shared" si="65"/>
        <v>0</v>
      </c>
      <c r="K40" s="93"/>
      <c r="L40" s="94"/>
      <c r="M40" s="390">
        <f t="shared" si="94"/>
        <v>0</v>
      </c>
      <c r="N40" s="93"/>
      <c r="O40" s="94"/>
      <c r="P40" s="390">
        <f t="shared" si="95"/>
        <v>0</v>
      </c>
      <c r="Q40" s="93"/>
      <c r="R40" s="94"/>
      <c r="S40" s="390">
        <f t="shared" si="96"/>
        <v>0</v>
      </c>
      <c r="T40" s="93"/>
      <c r="U40" s="94"/>
      <c r="V40" s="390">
        <f t="shared" si="97"/>
        <v>0</v>
      </c>
      <c r="W40" s="93"/>
      <c r="X40" s="94"/>
      <c r="Y40" s="390">
        <f t="shared" si="98"/>
        <v>0</v>
      </c>
      <c r="Z40" s="93"/>
      <c r="AA40" s="94"/>
      <c r="AB40" s="390">
        <f t="shared" si="99"/>
        <v>0</v>
      </c>
      <c r="AC40" s="93"/>
      <c r="AD40" s="94"/>
      <c r="AE40" s="390">
        <f t="shared" si="100"/>
        <v>0</v>
      </c>
      <c r="AF40" s="93"/>
      <c r="AG40" s="94"/>
      <c r="AH40" s="390">
        <f t="shared" si="101"/>
        <v>0</v>
      </c>
      <c r="AI40" s="93"/>
      <c r="AJ40" s="94"/>
      <c r="AK40" s="390">
        <f t="shared" si="102"/>
        <v>0</v>
      </c>
      <c r="AL40" s="93"/>
      <c r="AM40" s="94"/>
      <c r="AN40" s="390">
        <f t="shared" si="103"/>
        <v>0</v>
      </c>
      <c r="AO40" s="93"/>
      <c r="AP40" s="94"/>
      <c r="AQ40" s="390">
        <f t="shared" si="76"/>
        <v>0</v>
      </c>
      <c r="AR40" s="93"/>
      <c r="AS40" s="94"/>
      <c r="AT40" s="390">
        <f t="shared" si="77"/>
        <v>0</v>
      </c>
      <c r="AU40" s="93"/>
      <c r="AV40" s="94"/>
      <c r="AW40" s="390">
        <f t="shared" si="78"/>
        <v>0</v>
      </c>
      <c r="AX40" s="93"/>
      <c r="AY40" s="94"/>
      <c r="AZ40" s="390">
        <f t="shared" si="79"/>
        <v>0</v>
      </c>
      <c r="BA40" s="93"/>
      <c r="BB40" s="94"/>
      <c r="BC40" s="390">
        <f t="shared" si="80"/>
        <v>0</v>
      </c>
      <c r="BD40" s="93"/>
      <c r="BE40" s="94"/>
      <c r="BF40" s="390">
        <f t="shared" si="81"/>
        <v>0</v>
      </c>
      <c r="BG40" s="93"/>
      <c r="BH40" s="94"/>
      <c r="BI40" s="390">
        <f t="shared" si="82"/>
        <v>0</v>
      </c>
      <c r="BJ40" s="93"/>
      <c r="BK40" s="94"/>
      <c r="BL40" s="390">
        <f t="shared" si="83"/>
        <v>0</v>
      </c>
      <c r="BM40" s="93"/>
      <c r="BN40" s="94"/>
      <c r="BO40" s="390">
        <f t="shared" si="84"/>
        <v>0</v>
      </c>
      <c r="BP40" s="93"/>
      <c r="BQ40" s="94"/>
      <c r="BR40" s="390">
        <f t="shared" si="85"/>
        <v>0</v>
      </c>
      <c r="BS40" s="93"/>
      <c r="BT40" s="94"/>
      <c r="BU40" s="390">
        <f t="shared" si="86"/>
        <v>0</v>
      </c>
      <c r="BV40" s="93"/>
      <c r="BW40" s="94"/>
      <c r="BX40" s="390">
        <f t="shared" si="87"/>
        <v>0</v>
      </c>
      <c r="BY40" s="93"/>
      <c r="BZ40" s="94"/>
      <c r="CA40" s="390">
        <f t="shared" si="88"/>
        <v>0</v>
      </c>
      <c r="CB40" s="93"/>
      <c r="CC40" s="94"/>
      <c r="CD40" s="390">
        <f t="shared" si="89"/>
        <v>0</v>
      </c>
      <c r="CE40" s="93"/>
      <c r="CF40" s="94"/>
      <c r="CG40" s="390">
        <f t="shared" si="90"/>
        <v>0</v>
      </c>
      <c r="CH40" s="93"/>
      <c r="CI40" s="94"/>
      <c r="CJ40" s="389">
        <f t="shared" si="104"/>
        <v>0</v>
      </c>
      <c r="CK40" s="575"/>
      <c r="CL40" s="576"/>
      <c r="CM40" s="577">
        <f t="shared" si="31"/>
        <v>0</v>
      </c>
      <c r="CN40" s="93"/>
      <c r="CO40" s="94"/>
      <c r="CP40" s="390">
        <f t="shared" si="92"/>
        <v>0</v>
      </c>
      <c r="CQ40" s="575"/>
      <c r="CR40" s="576"/>
      <c r="CS40" s="577">
        <f t="shared" si="32"/>
        <v>0</v>
      </c>
      <c r="CT40" s="571"/>
      <c r="CU40" s="571"/>
      <c r="CV40" s="12"/>
      <c r="CW40" s="12"/>
      <c r="CX40" s="387">
        <f t="shared" si="29"/>
        <v>0</v>
      </c>
      <c r="CY40" s="388">
        <f t="shared" si="63"/>
        <v>0</v>
      </c>
      <c r="CZ40" s="390">
        <f t="shared" si="33"/>
        <v>0</v>
      </c>
      <c r="DA40" s="13"/>
      <c r="DB40" s="13"/>
      <c r="DC40" s="13"/>
      <c r="DD40" s="13"/>
    </row>
    <row r="41" spans="1:108" s="400" customFormat="1" ht="10.5">
      <c r="A41" s="410">
        <v>31</v>
      </c>
      <c r="B41" s="145" t="s">
        <v>472</v>
      </c>
      <c r="C41" s="146"/>
      <c r="D41" s="146"/>
      <c r="E41" s="10"/>
      <c r="F41" s="92"/>
      <c r="G41" s="425">
        <f t="shared" si="93"/>
        <v>0</v>
      </c>
      <c r="H41" s="93"/>
      <c r="I41" s="94"/>
      <c r="J41" s="390">
        <f t="shared" si="65"/>
        <v>0</v>
      </c>
      <c r="K41" s="93"/>
      <c r="L41" s="94"/>
      <c r="M41" s="390">
        <f t="shared" si="94"/>
        <v>0</v>
      </c>
      <c r="N41" s="93"/>
      <c r="O41" s="94"/>
      <c r="P41" s="390">
        <f t="shared" si="95"/>
        <v>0</v>
      </c>
      <c r="Q41" s="93"/>
      <c r="R41" s="94"/>
      <c r="S41" s="390">
        <f t="shared" si="96"/>
        <v>0</v>
      </c>
      <c r="T41" s="93"/>
      <c r="U41" s="94"/>
      <c r="V41" s="390">
        <f t="shared" si="97"/>
        <v>0</v>
      </c>
      <c r="W41" s="93"/>
      <c r="X41" s="94"/>
      <c r="Y41" s="390">
        <f t="shared" si="98"/>
        <v>0</v>
      </c>
      <c r="Z41" s="93"/>
      <c r="AA41" s="94"/>
      <c r="AB41" s="390">
        <f t="shared" si="99"/>
        <v>0</v>
      </c>
      <c r="AC41" s="93"/>
      <c r="AD41" s="94"/>
      <c r="AE41" s="390">
        <f t="shared" si="100"/>
        <v>0</v>
      </c>
      <c r="AF41" s="93"/>
      <c r="AG41" s="94"/>
      <c r="AH41" s="390">
        <f t="shared" si="101"/>
        <v>0</v>
      </c>
      <c r="AI41" s="93"/>
      <c r="AJ41" s="94"/>
      <c r="AK41" s="390">
        <f t="shared" si="102"/>
        <v>0</v>
      </c>
      <c r="AL41" s="93"/>
      <c r="AM41" s="94"/>
      <c r="AN41" s="390">
        <f t="shared" si="103"/>
        <v>0</v>
      </c>
      <c r="AO41" s="93"/>
      <c r="AP41" s="94"/>
      <c r="AQ41" s="390">
        <f t="shared" si="76"/>
        <v>0</v>
      </c>
      <c r="AR41" s="93"/>
      <c r="AS41" s="94"/>
      <c r="AT41" s="390">
        <f t="shared" si="77"/>
        <v>0</v>
      </c>
      <c r="AU41" s="93"/>
      <c r="AV41" s="94"/>
      <c r="AW41" s="390">
        <f t="shared" si="78"/>
        <v>0</v>
      </c>
      <c r="AX41" s="93"/>
      <c r="AY41" s="94"/>
      <c r="AZ41" s="390">
        <f t="shared" si="79"/>
        <v>0</v>
      </c>
      <c r="BA41" s="93"/>
      <c r="BB41" s="94"/>
      <c r="BC41" s="390">
        <f t="shared" si="80"/>
        <v>0</v>
      </c>
      <c r="BD41" s="93"/>
      <c r="BE41" s="94"/>
      <c r="BF41" s="390">
        <f t="shared" si="81"/>
        <v>0</v>
      </c>
      <c r="BG41" s="93"/>
      <c r="BH41" s="94"/>
      <c r="BI41" s="390">
        <f t="shared" si="82"/>
        <v>0</v>
      </c>
      <c r="BJ41" s="93"/>
      <c r="BK41" s="94"/>
      <c r="BL41" s="390">
        <f t="shared" si="83"/>
        <v>0</v>
      </c>
      <c r="BM41" s="93"/>
      <c r="BN41" s="94"/>
      <c r="BO41" s="390">
        <f t="shared" si="84"/>
        <v>0</v>
      </c>
      <c r="BP41" s="93"/>
      <c r="BQ41" s="94"/>
      <c r="BR41" s="390">
        <f t="shared" si="85"/>
        <v>0</v>
      </c>
      <c r="BS41" s="93"/>
      <c r="BT41" s="94"/>
      <c r="BU41" s="390">
        <f t="shared" si="86"/>
        <v>0</v>
      </c>
      <c r="BV41" s="93"/>
      <c r="BW41" s="94"/>
      <c r="BX41" s="390">
        <f t="shared" si="87"/>
        <v>0</v>
      </c>
      <c r="BY41" s="93"/>
      <c r="BZ41" s="94"/>
      <c r="CA41" s="390">
        <f t="shared" si="88"/>
        <v>0</v>
      </c>
      <c r="CB41" s="93"/>
      <c r="CC41" s="94"/>
      <c r="CD41" s="390">
        <f t="shared" si="89"/>
        <v>0</v>
      </c>
      <c r="CE41" s="93"/>
      <c r="CF41" s="94"/>
      <c r="CG41" s="390">
        <f t="shared" si="90"/>
        <v>0</v>
      </c>
      <c r="CH41" s="93"/>
      <c r="CI41" s="94"/>
      <c r="CJ41" s="389">
        <f t="shared" si="104"/>
        <v>0</v>
      </c>
      <c r="CK41" s="575"/>
      <c r="CL41" s="576"/>
      <c r="CM41" s="577">
        <f t="shared" si="31"/>
        <v>0</v>
      </c>
      <c r="CN41" s="93"/>
      <c r="CO41" s="94"/>
      <c r="CP41" s="390">
        <f t="shared" si="92"/>
        <v>0</v>
      </c>
      <c r="CQ41" s="575"/>
      <c r="CR41" s="576"/>
      <c r="CS41" s="577">
        <f t="shared" si="32"/>
        <v>0</v>
      </c>
      <c r="CT41" s="571"/>
      <c r="CU41" s="571"/>
      <c r="CV41" s="12"/>
      <c r="CW41" s="12"/>
      <c r="CX41" s="387">
        <f t="shared" si="29"/>
        <v>0</v>
      </c>
      <c r="CY41" s="388">
        <f t="shared" si="63"/>
        <v>0</v>
      </c>
      <c r="CZ41" s="390">
        <f t="shared" si="33"/>
        <v>0</v>
      </c>
      <c r="DA41" s="13"/>
      <c r="DB41" s="13"/>
      <c r="DC41" s="13"/>
      <c r="DD41" s="13"/>
    </row>
    <row r="42" spans="1:108" s="400" customFormat="1" ht="10.5">
      <c r="A42" s="645">
        <v>32</v>
      </c>
      <c r="B42" s="145" t="s">
        <v>472</v>
      </c>
      <c r="C42" s="146"/>
      <c r="D42" s="146"/>
      <c r="E42" s="10"/>
      <c r="F42" s="92"/>
      <c r="G42" s="646">
        <f t="shared" si="93"/>
        <v>0</v>
      </c>
      <c r="H42" s="93"/>
      <c r="I42" s="94"/>
      <c r="J42" s="647">
        <f t="shared" si="65"/>
        <v>0</v>
      </c>
      <c r="K42" s="93"/>
      <c r="L42" s="94"/>
      <c r="M42" s="647">
        <f t="shared" si="94"/>
        <v>0</v>
      </c>
      <c r="N42" s="93"/>
      <c r="O42" s="94"/>
      <c r="P42" s="647">
        <f t="shared" si="95"/>
        <v>0</v>
      </c>
      <c r="Q42" s="93"/>
      <c r="R42" s="94"/>
      <c r="S42" s="647">
        <f t="shared" si="96"/>
        <v>0</v>
      </c>
      <c r="T42" s="93"/>
      <c r="U42" s="94"/>
      <c r="V42" s="647">
        <f t="shared" si="97"/>
        <v>0</v>
      </c>
      <c r="W42" s="93"/>
      <c r="X42" s="94"/>
      <c r="Y42" s="647">
        <f t="shared" si="98"/>
        <v>0</v>
      </c>
      <c r="Z42" s="93"/>
      <c r="AA42" s="94"/>
      <c r="AB42" s="647">
        <f t="shared" si="99"/>
        <v>0</v>
      </c>
      <c r="AC42" s="93"/>
      <c r="AD42" s="94"/>
      <c r="AE42" s="647">
        <f t="shared" si="100"/>
        <v>0</v>
      </c>
      <c r="AF42" s="93"/>
      <c r="AG42" s="94"/>
      <c r="AH42" s="647">
        <f t="shared" si="101"/>
        <v>0</v>
      </c>
      <c r="AI42" s="93"/>
      <c r="AJ42" s="94"/>
      <c r="AK42" s="647">
        <f t="shared" si="102"/>
        <v>0</v>
      </c>
      <c r="AL42" s="93"/>
      <c r="AM42" s="94"/>
      <c r="AN42" s="647">
        <f t="shared" si="103"/>
        <v>0</v>
      </c>
      <c r="AO42" s="93"/>
      <c r="AP42" s="94"/>
      <c r="AQ42" s="647">
        <f t="shared" si="76"/>
        <v>0</v>
      </c>
      <c r="AR42" s="93"/>
      <c r="AS42" s="94"/>
      <c r="AT42" s="647">
        <f t="shared" si="77"/>
        <v>0</v>
      </c>
      <c r="AU42" s="93"/>
      <c r="AV42" s="94"/>
      <c r="AW42" s="647">
        <f t="shared" si="78"/>
        <v>0</v>
      </c>
      <c r="AX42" s="93"/>
      <c r="AY42" s="94"/>
      <c r="AZ42" s="647">
        <f t="shared" si="79"/>
        <v>0</v>
      </c>
      <c r="BA42" s="93"/>
      <c r="BB42" s="94"/>
      <c r="BC42" s="647">
        <f t="shared" si="80"/>
        <v>0</v>
      </c>
      <c r="BD42" s="93"/>
      <c r="BE42" s="94"/>
      <c r="BF42" s="647">
        <f t="shared" si="81"/>
        <v>0</v>
      </c>
      <c r="BG42" s="93"/>
      <c r="BH42" s="94"/>
      <c r="BI42" s="647">
        <f t="shared" si="82"/>
        <v>0</v>
      </c>
      <c r="BJ42" s="93"/>
      <c r="BK42" s="94"/>
      <c r="BL42" s="647">
        <f t="shared" si="83"/>
        <v>0</v>
      </c>
      <c r="BM42" s="93"/>
      <c r="BN42" s="94"/>
      <c r="BO42" s="647">
        <f t="shared" si="84"/>
        <v>0</v>
      </c>
      <c r="BP42" s="93"/>
      <c r="BQ42" s="94"/>
      <c r="BR42" s="647">
        <f t="shared" si="85"/>
        <v>0</v>
      </c>
      <c r="BS42" s="93"/>
      <c r="BT42" s="94"/>
      <c r="BU42" s="647">
        <f t="shared" si="86"/>
        <v>0</v>
      </c>
      <c r="BV42" s="93"/>
      <c r="BW42" s="94"/>
      <c r="BX42" s="647">
        <f t="shared" si="87"/>
        <v>0</v>
      </c>
      <c r="BY42" s="93"/>
      <c r="BZ42" s="94"/>
      <c r="CA42" s="647">
        <f t="shared" si="88"/>
        <v>0</v>
      </c>
      <c r="CB42" s="93"/>
      <c r="CC42" s="94"/>
      <c r="CD42" s="647">
        <f t="shared" si="89"/>
        <v>0</v>
      </c>
      <c r="CE42" s="93"/>
      <c r="CF42" s="94"/>
      <c r="CG42" s="647">
        <f t="shared" si="90"/>
        <v>0</v>
      </c>
      <c r="CH42" s="93"/>
      <c r="CI42" s="94"/>
      <c r="CJ42" s="648">
        <f t="shared" si="104"/>
        <v>0</v>
      </c>
      <c r="CK42" s="575"/>
      <c r="CL42" s="576"/>
      <c r="CM42" s="649">
        <f t="shared" si="31"/>
        <v>0</v>
      </c>
      <c r="CN42" s="93"/>
      <c r="CO42" s="94"/>
      <c r="CP42" s="647">
        <f t="shared" si="92"/>
        <v>0</v>
      </c>
      <c r="CQ42" s="575"/>
      <c r="CR42" s="576"/>
      <c r="CS42" s="649">
        <f t="shared" si="32"/>
        <v>0</v>
      </c>
      <c r="CT42" s="571"/>
      <c r="CU42" s="571"/>
      <c r="CV42" s="12"/>
      <c r="CW42" s="12"/>
      <c r="CX42" s="650">
        <f t="shared" si="29"/>
        <v>0</v>
      </c>
      <c r="CY42" s="388">
        <f t="shared" si="63"/>
        <v>0</v>
      </c>
      <c r="CZ42" s="647">
        <f t="shared" si="33"/>
        <v>0</v>
      </c>
      <c r="DA42" s="13"/>
      <c r="DB42" s="13"/>
      <c r="DC42" s="13"/>
      <c r="DD42" s="13"/>
    </row>
    <row r="43" spans="1:108" s="400" customFormat="1" ht="10.5">
      <c r="A43" s="410">
        <v>33</v>
      </c>
      <c r="B43" s="145" t="s">
        <v>472</v>
      </c>
      <c r="C43" s="146"/>
      <c r="D43" s="146"/>
      <c r="E43" s="10"/>
      <c r="F43" s="92"/>
      <c r="G43" s="425">
        <f t="shared" si="93"/>
        <v>0</v>
      </c>
      <c r="H43" s="94"/>
      <c r="I43" s="94"/>
      <c r="J43" s="390">
        <f t="shared" si="65"/>
        <v>0</v>
      </c>
      <c r="K43" s="93"/>
      <c r="L43" s="94"/>
      <c r="M43" s="390">
        <f t="shared" si="94"/>
        <v>0</v>
      </c>
      <c r="N43" s="93"/>
      <c r="O43" s="94"/>
      <c r="P43" s="390">
        <f t="shared" si="95"/>
        <v>0</v>
      </c>
      <c r="Q43" s="93"/>
      <c r="R43" s="94"/>
      <c r="S43" s="390">
        <f t="shared" si="96"/>
        <v>0</v>
      </c>
      <c r="T43" s="93"/>
      <c r="U43" s="94"/>
      <c r="V43" s="390">
        <f t="shared" si="97"/>
        <v>0</v>
      </c>
      <c r="W43" s="93"/>
      <c r="X43" s="94"/>
      <c r="Y43" s="390">
        <f t="shared" si="98"/>
        <v>0</v>
      </c>
      <c r="Z43" s="93"/>
      <c r="AA43" s="94"/>
      <c r="AB43" s="390">
        <f t="shared" si="99"/>
        <v>0</v>
      </c>
      <c r="AC43" s="93"/>
      <c r="AD43" s="94"/>
      <c r="AE43" s="390">
        <f t="shared" si="100"/>
        <v>0</v>
      </c>
      <c r="AF43" s="93"/>
      <c r="AG43" s="94"/>
      <c r="AH43" s="390">
        <f t="shared" si="101"/>
        <v>0</v>
      </c>
      <c r="AI43" s="93"/>
      <c r="AJ43" s="94"/>
      <c r="AK43" s="390">
        <f t="shared" si="102"/>
        <v>0</v>
      </c>
      <c r="AL43" s="93"/>
      <c r="AM43" s="94"/>
      <c r="AN43" s="390">
        <f t="shared" si="103"/>
        <v>0</v>
      </c>
      <c r="AO43" s="93"/>
      <c r="AP43" s="94"/>
      <c r="AQ43" s="390">
        <f t="shared" si="76"/>
        <v>0</v>
      </c>
      <c r="AR43" s="93"/>
      <c r="AS43" s="94"/>
      <c r="AT43" s="390">
        <f t="shared" si="77"/>
        <v>0</v>
      </c>
      <c r="AU43" s="93"/>
      <c r="AV43" s="94"/>
      <c r="AW43" s="390">
        <f t="shared" si="78"/>
        <v>0</v>
      </c>
      <c r="AX43" s="93"/>
      <c r="AY43" s="94"/>
      <c r="AZ43" s="390">
        <f t="shared" si="79"/>
        <v>0</v>
      </c>
      <c r="BA43" s="93"/>
      <c r="BB43" s="94"/>
      <c r="BC43" s="390">
        <f t="shared" si="80"/>
        <v>0</v>
      </c>
      <c r="BD43" s="93"/>
      <c r="BE43" s="94"/>
      <c r="BF43" s="390">
        <f t="shared" si="81"/>
        <v>0</v>
      </c>
      <c r="BG43" s="93"/>
      <c r="BH43" s="94"/>
      <c r="BI43" s="390">
        <f t="shared" si="82"/>
        <v>0</v>
      </c>
      <c r="BJ43" s="93"/>
      <c r="BK43" s="94"/>
      <c r="BL43" s="390">
        <f t="shared" si="83"/>
        <v>0</v>
      </c>
      <c r="BM43" s="93"/>
      <c r="BN43" s="94"/>
      <c r="BO43" s="390">
        <f t="shared" si="84"/>
        <v>0</v>
      </c>
      <c r="BP43" s="93"/>
      <c r="BQ43" s="94"/>
      <c r="BR43" s="390">
        <f t="shared" si="85"/>
        <v>0</v>
      </c>
      <c r="BS43" s="93"/>
      <c r="BT43" s="94"/>
      <c r="BU43" s="390">
        <f t="shared" si="86"/>
        <v>0</v>
      </c>
      <c r="BV43" s="93"/>
      <c r="BW43" s="94"/>
      <c r="BX43" s="390">
        <f t="shared" si="87"/>
        <v>0</v>
      </c>
      <c r="BY43" s="93"/>
      <c r="BZ43" s="94"/>
      <c r="CA43" s="390">
        <f t="shared" si="88"/>
        <v>0</v>
      </c>
      <c r="CB43" s="93"/>
      <c r="CC43" s="94"/>
      <c r="CD43" s="390">
        <f t="shared" si="89"/>
        <v>0</v>
      </c>
      <c r="CE43" s="93"/>
      <c r="CF43" s="94"/>
      <c r="CG43" s="390">
        <f t="shared" si="90"/>
        <v>0</v>
      </c>
      <c r="CH43" s="93"/>
      <c r="CI43" s="94"/>
      <c r="CJ43" s="389">
        <f t="shared" si="104"/>
        <v>0</v>
      </c>
      <c r="CK43" s="575"/>
      <c r="CL43" s="576"/>
      <c r="CM43" s="577">
        <f t="shared" si="31"/>
        <v>0</v>
      </c>
      <c r="CN43" s="93"/>
      <c r="CO43" s="94"/>
      <c r="CP43" s="390">
        <f t="shared" si="92"/>
        <v>0</v>
      </c>
      <c r="CQ43" s="575"/>
      <c r="CR43" s="576"/>
      <c r="CS43" s="577">
        <f t="shared" si="32"/>
        <v>0</v>
      </c>
      <c r="CT43" s="571"/>
      <c r="CU43" s="571"/>
      <c r="CV43" s="12"/>
      <c r="CW43" s="12"/>
      <c r="CX43" s="387">
        <f t="shared" si="29"/>
        <v>0</v>
      </c>
      <c r="CY43" s="388">
        <f t="shared" si="63"/>
        <v>0</v>
      </c>
      <c r="CZ43" s="390">
        <f t="shared" si="33"/>
        <v>0</v>
      </c>
      <c r="DA43" s="13"/>
      <c r="DB43" s="13"/>
      <c r="DC43" s="13"/>
      <c r="DD43" s="13"/>
    </row>
    <row r="44" spans="1:108" s="400" customFormat="1" ht="10.5">
      <c r="A44" s="410">
        <v>34</v>
      </c>
      <c r="B44" s="145" t="s">
        <v>472</v>
      </c>
      <c r="C44" s="146"/>
      <c r="D44" s="146"/>
      <c r="E44" s="10"/>
      <c r="F44" s="92"/>
      <c r="G44" s="425">
        <f t="shared" si="93"/>
        <v>0</v>
      </c>
      <c r="H44" s="94"/>
      <c r="I44" s="94"/>
      <c r="J44" s="390">
        <f t="shared" si="65"/>
        <v>0</v>
      </c>
      <c r="K44" s="93"/>
      <c r="L44" s="94"/>
      <c r="M44" s="390">
        <f t="shared" si="94"/>
        <v>0</v>
      </c>
      <c r="N44" s="93"/>
      <c r="O44" s="94"/>
      <c r="P44" s="390">
        <f t="shared" si="95"/>
        <v>0</v>
      </c>
      <c r="Q44" s="93"/>
      <c r="R44" s="94"/>
      <c r="S44" s="390">
        <f t="shared" si="96"/>
        <v>0</v>
      </c>
      <c r="T44" s="93"/>
      <c r="U44" s="94"/>
      <c r="V44" s="390">
        <f t="shared" si="97"/>
        <v>0</v>
      </c>
      <c r="W44" s="93"/>
      <c r="X44" s="94"/>
      <c r="Y44" s="390">
        <f t="shared" si="98"/>
        <v>0</v>
      </c>
      <c r="Z44" s="93"/>
      <c r="AA44" s="94"/>
      <c r="AB44" s="390">
        <f t="shared" si="99"/>
        <v>0</v>
      </c>
      <c r="AC44" s="93"/>
      <c r="AD44" s="94"/>
      <c r="AE44" s="390">
        <f t="shared" si="100"/>
        <v>0</v>
      </c>
      <c r="AF44" s="93"/>
      <c r="AG44" s="94"/>
      <c r="AH44" s="390">
        <f t="shared" si="101"/>
        <v>0</v>
      </c>
      <c r="AI44" s="93"/>
      <c r="AJ44" s="94"/>
      <c r="AK44" s="390">
        <f t="shared" si="102"/>
        <v>0</v>
      </c>
      <c r="AL44" s="93"/>
      <c r="AM44" s="94"/>
      <c r="AN44" s="390">
        <f t="shared" si="103"/>
        <v>0</v>
      </c>
      <c r="AO44" s="93"/>
      <c r="AP44" s="94"/>
      <c r="AQ44" s="390">
        <f t="shared" si="76"/>
        <v>0</v>
      </c>
      <c r="AR44" s="93"/>
      <c r="AS44" s="94"/>
      <c r="AT44" s="390">
        <f t="shared" si="77"/>
        <v>0</v>
      </c>
      <c r="AU44" s="93"/>
      <c r="AV44" s="94"/>
      <c r="AW44" s="390">
        <f t="shared" si="78"/>
        <v>0</v>
      </c>
      <c r="AX44" s="93"/>
      <c r="AY44" s="94"/>
      <c r="AZ44" s="390">
        <f t="shared" si="79"/>
        <v>0</v>
      </c>
      <c r="BA44" s="93"/>
      <c r="BB44" s="94"/>
      <c r="BC44" s="390">
        <f t="shared" si="80"/>
        <v>0</v>
      </c>
      <c r="BD44" s="93"/>
      <c r="BE44" s="94"/>
      <c r="BF44" s="390">
        <f t="shared" si="81"/>
        <v>0</v>
      </c>
      <c r="BG44" s="93"/>
      <c r="BH44" s="94"/>
      <c r="BI44" s="390">
        <f t="shared" si="82"/>
        <v>0</v>
      </c>
      <c r="BJ44" s="93"/>
      <c r="BK44" s="94"/>
      <c r="BL44" s="390">
        <f t="shared" si="83"/>
        <v>0</v>
      </c>
      <c r="BM44" s="93"/>
      <c r="BN44" s="94"/>
      <c r="BO44" s="390">
        <f t="shared" si="84"/>
        <v>0</v>
      </c>
      <c r="BP44" s="93"/>
      <c r="BQ44" s="94"/>
      <c r="BR44" s="390">
        <f t="shared" si="85"/>
        <v>0</v>
      </c>
      <c r="BS44" s="93"/>
      <c r="BT44" s="94"/>
      <c r="BU44" s="390">
        <f t="shared" si="86"/>
        <v>0</v>
      </c>
      <c r="BV44" s="93"/>
      <c r="BW44" s="94"/>
      <c r="BX44" s="390">
        <f t="shared" si="87"/>
        <v>0</v>
      </c>
      <c r="BY44" s="93"/>
      <c r="BZ44" s="94"/>
      <c r="CA44" s="390">
        <f t="shared" si="88"/>
        <v>0</v>
      </c>
      <c r="CB44" s="93"/>
      <c r="CC44" s="94"/>
      <c r="CD44" s="390">
        <f t="shared" si="89"/>
        <v>0</v>
      </c>
      <c r="CE44" s="93"/>
      <c r="CF44" s="94"/>
      <c r="CG44" s="390">
        <f t="shared" si="90"/>
        <v>0</v>
      </c>
      <c r="CH44" s="93"/>
      <c r="CI44" s="94"/>
      <c r="CJ44" s="389">
        <f t="shared" si="104"/>
        <v>0</v>
      </c>
      <c r="CK44" s="93"/>
      <c r="CL44" s="94"/>
      <c r="CM44" s="577">
        <f t="shared" si="31"/>
        <v>0</v>
      </c>
      <c r="CN44" s="93"/>
      <c r="CO44" s="94"/>
      <c r="CP44" s="390">
        <f t="shared" si="92"/>
        <v>0</v>
      </c>
      <c r="CQ44" s="93"/>
      <c r="CR44" s="94"/>
      <c r="CS44" s="577">
        <f t="shared" si="32"/>
        <v>0</v>
      </c>
      <c r="CT44" s="571"/>
      <c r="CU44" s="571"/>
      <c r="CV44" s="12"/>
      <c r="CW44" s="12"/>
      <c r="CX44" s="387">
        <f t="shared" si="29"/>
        <v>0</v>
      </c>
      <c r="CY44" s="388">
        <f t="shared" si="63"/>
        <v>0</v>
      </c>
      <c r="CZ44" s="390">
        <f t="shared" si="33"/>
        <v>0</v>
      </c>
      <c r="DA44" s="13"/>
      <c r="DB44" s="13"/>
      <c r="DC44" s="13"/>
      <c r="DD44" s="13"/>
    </row>
    <row r="45" spans="1:108" s="400" customFormat="1" ht="10.5">
      <c r="A45" s="410">
        <v>35</v>
      </c>
      <c r="B45" s="145" t="s">
        <v>472</v>
      </c>
      <c r="C45" s="146"/>
      <c r="D45" s="146"/>
      <c r="E45" s="10"/>
      <c r="F45" s="92"/>
      <c r="G45" s="425">
        <f t="shared" si="93"/>
        <v>0</v>
      </c>
      <c r="H45" s="94"/>
      <c r="I45" s="94"/>
      <c r="J45" s="390">
        <f t="shared" si="65"/>
        <v>0</v>
      </c>
      <c r="K45" s="93"/>
      <c r="L45" s="94"/>
      <c r="M45" s="390">
        <f t="shared" si="94"/>
        <v>0</v>
      </c>
      <c r="N45" s="93"/>
      <c r="O45" s="94"/>
      <c r="P45" s="390">
        <f t="shared" si="95"/>
        <v>0</v>
      </c>
      <c r="Q45" s="93"/>
      <c r="R45" s="94"/>
      <c r="S45" s="390">
        <f t="shared" si="96"/>
        <v>0</v>
      </c>
      <c r="T45" s="93"/>
      <c r="U45" s="94"/>
      <c r="V45" s="390">
        <f t="shared" si="97"/>
        <v>0</v>
      </c>
      <c r="W45" s="93"/>
      <c r="X45" s="94"/>
      <c r="Y45" s="390">
        <f t="shared" si="98"/>
        <v>0</v>
      </c>
      <c r="Z45" s="93"/>
      <c r="AA45" s="94"/>
      <c r="AB45" s="390">
        <f t="shared" si="99"/>
        <v>0</v>
      </c>
      <c r="AC45" s="93"/>
      <c r="AD45" s="94"/>
      <c r="AE45" s="390">
        <f t="shared" si="100"/>
        <v>0</v>
      </c>
      <c r="AF45" s="93"/>
      <c r="AG45" s="94"/>
      <c r="AH45" s="390">
        <f t="shared" si="101"/>
        <v>0</v>
      </c>
      <c r="AI45" s="93"/>
      <c r="AJ45" s="94"/>
      <c r="AK45" s="390">
        <f t="shared" si="102"/>
        <v>0</v>
      </c>
      <c r="AL45" s="93"/>
      <c r="AM45" s="94"/>
      <c r="AN45" s="390">
        <f t="shared" si="103"/>
        <v>0</v>
      </c>
      <c r="AO45" s="93"/>
      <c r="AP45" s="94"/>
      <c r="AQ45" s="390">
        <f t="shared" si="76"/>
        <v>0</v>
      </c>
      <c r="AR45" s="93"/>
      <c r="AS45" s="94"/>
      <c r="AT45" s="390">
        <f t="shared" si="77"/>
        <v>0</v>
      </c>
      <c r="AU45" s="93"/>
      <c r="AV45" s="94"/>
      <c r="AW45" s="390">
        <f t="shared" si="78"/>
        <v>0</v>
      </c>
      <c r="AX45" s="93"/>
      <c r="AY45" s="94"/>
      <c r="AZ45" s="390">
        <f t="shared" si="79"/>
        <v>0</v>
      </c>
      <c r="BA45" s="93"/>
      <c r="BB45" s="94"/>
      <c r="BC45" s="390">
        <f t="shared" si="80"/>
        <v>0</v>
      </c>
      <c r="BD45" s="93"/>
      <c r="BE45" s="94"/>
      <c r="BF45" s="390">
        <f t="shared" si="81"/>
        <v>0</v>
      </c>
      <c r="BG45" s="93"/>
      <c r="BH45" s="94"/>
      <c r="BI45" s="390">
        <f t="shared" si="82"/>
        <v>0</v>
      </c>
      <c r="BJ45" s="93"/>
      <c r="BK45" s="94"/>
      <c r="BL45" s="390">
        <f t="shared" si="83"/>
        <v>0</v>
      </c>
      <c r="BM45" s="93"/>
      <c r="BN45" s="94"/>
      <c r="BO45" s="390">
        <f t="shared" si="84"/>
        <v>0</v>
      </c>
      <c r="BP45" s="93"/>
      <c r="BQ45" s="94"/>
      <c r="BR45" s="390">
        <f t="shared" si="85"/>
        <v>0</v>
      </c>
      <c r="BS45" s="93"/>
      <c r="BT45" s="94"/>
      <c r="BU45" s="390">
        <f t="shared" si="86"/>
        <v>0</v>
      </c>
      <c r="BV45" s="93"/>
      <c r="BW45" s="94"/>
      <c r="BX45" s="390">
        <f t="shared" si="87"/>
        <v>0</v>
      </c>
      <c r="BY45" s="93"/>
      <c r="BZ45" s="94"/>
      <c r="CA45" s="390">
        <f t="shared" si="88"/>
        <v>0</v>
      </c>
      <c r="CB45" s="93"/>
      <c r="CC45" s="94"/>
      <c r="CD45" s="390">
        <f t="shared" si="89"/>
        <v>0</v>
      </c>
      <c r="CE45" s="93"/>
      <c r="CF45" s="94"/>
      <c r="CG45" s="390">
        <f t="shared" si="90"/>
        <v>0</v>
      </c>
      <c r="CH45" s="93"/>
      <c r="CI45" s="94"/>
      <c r="CJ45" s="389">
        <f t="shared" si="104"/>
        <v>0</v>
      </c>
      <c r="CK45" s="93"/>
      <c r="CL45" s="94"/>
      <c r="CM45" s="577">
        <f t="shared" si="31"/>
        <v>0</v>
      </c>
      <c r="CN45" s="93"/>
      <c r="CO45" s="94"/>
      <c r="CP45" s="390">
        <f t="shared" si="92"/>
        <v>0</v>
      </c>
      <c r="CQ45" s="93"/>
      <c r="CR45" s="94"/>
      <c r="CS45" s="577">
        <f t="shared" si="32"/>
        <v>0</v>
      </c>
      <c r="CT45" s="571"/>
      <c r="CU45" s="571"/>
      <c r="CV45" s="12"/>
      <c r="CW45" s="12"/>
      <c r="CX45" s="387">
        <f t="shared" si="29"/>
        <v>0</v>
      </c>
      <c r="CY45" s="388">
        <f t="shared" si="63"/>
        <v>0</v>
      </c>
      <c r="CZ45" s="390">
        <f t="shared" si="33"/>
        <v>0</v>
      </c>
      <c r="DA45" s="13"/>
      <c r="DB45" s="13"/>
      <c r="DC45" s="13"/>
      <c r="DD45" s="13"/>
    </row>
    <row r="46" spans="1:108" s="400" customFormat="1" ht="10.5">
      <c r="A46" s="410">
        <v>36</v>
      </c>
      <c r="B46" s="145" t="s">
        <v>472</v>
      </c>
      <c r="C46" s="146"/>
      <c r="D46" s="146"/>
      <c r="E46" s="10"/>
      <c r="F46" s="92"/>
      <c r="G46" s="425">
        <f t="shared" si="93"/>
        <v>0</v>
      </c>
      <c r="H46" s="93"/>
      <c r="I46" s="94"/>
      <c r="J46" s="390">
        <f t="shared" si="65"/>
        <v>0</v>
      </c>
      <c r="K46" s="93"/>
      <c r="L46" s="94"/>
      <c r="M46" s="390">
        <f t="shared" si="94"/>
        <v>0</v>
      </c>
      <c r="N46" s="93"/>
      <c r="O46" s="94"/>
      <c r="P46" s="390">
        <f t="shared" si="95"/>
        <v>0</v>
      </c>
      <c r="Q46" s="93"/>
      <c r="R46" s="94"/>
      <c r="S46" s="390">
        <f t="shared" si="96"/>
        <v>0</v>
      </c>
      <c r="T46" s="93"/>
      <c r="U46" s="94"/>
      <c r="V46" s="390">
        <f t="shared" si="97"/>
        <v>0</v>
      </c>
      <c r="W46" s="93"/>
      <c r="X46" s="94"/>
      <c r="Y46" s="390">
        <f t="shared" si="98"/>
        <v>0</v>
      </c>
      <c r="Z46" s="93"/>
      <c r="AA46" s="94"/>
      <c r="AB46" s="390">
        <f t="shared" si="99"/>
        <v>0</v>
      </c>
      <c r="AC46" s="93"/>
      <c r="AD46" s="94"/>
      <c r="AE46" s="390">
        <f t="shared" si="100"/>
        <v>0</v>
      </c>
      <c r="AF46" s="93"/>
      <c r="AG46" s="94"/>
      <c r="AH46" s="390">
        <f t="shared" si="101"/>
        <v>0</v>
      </c>
      <c r="AI46" s="93"/>
      <c r="AJ46" s="94"/>
      <c r="AK46" s="390">
        <f t="shared" si="102"/>
        <v>0</v>
      </c>
      <c r="AL46" s="93"/>
      <c r="AM46" s="94"/>
      <c r="AN46" s="390">
        <f t="shared" si="103"/>
        <v>0</v>
      </c>
      <c r="AO46" s="93"/>
      <c r="AP46" s="94"/>
      <c r="AQ46" s="390">
        <f t="shared" si="76"/>
        <v>0</v>
      </c>
      <c r="AR46" s="93"/>
      <c r="AS46" s="94"/>
      <c r="AT46" s="390">
        <f t="shared" si="77"/>
        <v>0</v>
      </c>
      <c r="AU46" s="93"/>
      <c r="AV46" s="94"/>
      <c r="AW46" s="390">
        <f t="shared" si="78"/>
        <v>0</v>
      </c>
      <c r="AX46" s="93"/>
      <c r="AY46" s="94"/>
      <c r="AZ46" s="390">
        <f t="shared" si="79"/>
        <v>0</v>
      </c>
      <c r="BA46" s="93"/>
      <c r="BB46" s="94"/>
      <c r="BC46" s="390">
        <f t="shared" si="80"/>
        <v>0</v>
      </c>
      <c r="BD46" s="93"/>
      <c r="BE46" s="94"/>
      <c r="BF46" s="390">
        <f t="shared" si="81"/>
        <v>0</v>
      </c>
      <c r="BG46" s="93"/>
      <c r="BH46" s="94"/>
      <c r="BI46" s="390">
        <f t="shared" si="82"/>
        <v>0</v>
      </c>
      <c r="BJ46" s="93"/>
      <c r="BK46" s="94"/>
      <c r="BL46" s="390">
        <f t="shared" si="83"/>
        <v>0</v>
      </c>
      <c r="BM46" s="93"/>
      <c r="BN46" s="94"/>
      <c r="BO46" s="390">
        <f t="shared" si="84"/>
        <v>0</v>
      </c>
      <c r="BP46" s="93"/>
      <c r="BQ46" s="94"/>
      <c r="BR46" s="390">
        <f t="shared" si="85"/>
        <v>0</v>
      </c>
      <c r="BS46" s="93"/>
      <c r="BT46" s="94"/>
      <c r="BU46" s="390">
        <f t="shared" si="86"/>
        <v>0</v>
      </c>
      <c r="BV46" s="93"/>
      <c r="BW46" s="94"/>
      <c r="BX46" s="390">
        <f t="shared" si="87"/>
        <v>0</v>
      </c>
      <c r="BY46" s="93"/>
      <c r="BZ46" s="94"/>
      <c r="CA46" s="390">
        <f t="shared" si="88"/>
        <v>0</v>
      </c>
      <c r="CB46" s="93"/>
      <c r="CC46" s="94"/>
      <c r="CD46" s="390">
        <f t="shared" si="89"/>
        <v>0</v>
      </c>
      <c r="CE46" s="93"/>
      <c r="CF46" s="94"/>
      <c r="CG46" s="390">
        <f t="shared" si="90"/>
        <v>0</v>
      </c>
      <c r="CH46" s="93"/>
      <c r="CI46" s="94"/>
      <c r="CJ46" s="389">
        <f t="shared" si="104"/>
        <v>0</v>
      </c>
      <c r="CK46" s="93"/>
      <c r="CL46" s="94"/>
      <c r="CM46" s="577">
        <f t="shared" si="31"/>
        <v>0</v>
      </c>
      <c r="CN46" s="93"/>
      <c r="CO46" s="94"/>
      <c r="CP46" s="390">
        <f t="shared" si="92"/>
        <v>0</v>
      </c>
      <c r="CQ46" s="93"/>
      <c r="CR46" s="94"/>
      <c r="CS46" s="577">
        <f t="shared" si="32"/>
        <v>0</v>
      </c>
      <c r="CT46" s="571"/>
      <c r="CU46" s="571"/>
      <c r="CV46" s="12"/>
      <c r="CW46" s="12"/>
      <c r="CX46" s="387">
        <f t="shared" si="29"/>
        <v>0</v>
      </c>
      <c r="CY46" s="388">
        <f t="shared" si="63"/>
        <v>0</v>
      </c>
      <c r="CZ46" s="390">
        <f t="shared" si="33"/>
        <v>0</v>
      </c>
      <c r="DA46" s="13"/>
      <c r="DB46" s="13"/>
      <c r="DC46" s="13"/>
      <c r="DD46" s="13"/>
    </row>
    <row r="47" spans="1:108" s="400" customFormat="1" ht="12.75" customHeight="1">
      <c r="A47" s="410">
        <v>37</v>
      </c>
      <c r="B47" s="145" t="s">
        <v>472</v>
      </c>
      <c r="C47" s="146"/>
      <c r="D47" s="146"/>
      <c r="E47" s="10"/>
      <c r="F47" s="92"/>
      <c r="G47" s="425">
        <f t="shared" si="93"/>
        <v>0</v>
      </c>
      <c r="H47" s="93"/>
      <c r="I47" s="94"/>
      <c r="J47" s="390">
        <f t="shared" si="65"/>
        <v>0</v>
      </c>
      <c r="K47" s="93"/>
      <c r="L47" s="94"/>
      <c r="M47" s="390">
        <f t="shared" si="94"/>
        <v>0</v>
      </c>
      <c r="N47" s="93"/>
      <c r="O47" s="94"/>
      <c r="P47" s="390">
        <f t="shared" si="95"/>
        <v>0</v>
      </c>
      <c r="Q47" s="93"/>
      <c r="R47" s="94"/>
      <c r="S47" s="390">
        <f t="shared" si="96"/>
        <v>0</v>
      </c>
      <c r="T47" s="93"/>
      <c r="U47" s="94"/>
      <c r="V47" s="390">
        <f t="shared" si="97"/>
        <v>0</v>
      </c>
      <c r="W47" s="93"/>
      <c r="X47" s="94"/>
      <c r="Y47" s="390">
        <f t="shared" si="98"/>
        <v>0</v>
      </c>
      <c r="Z47" s="93"/>
      <c r="AA47" s="94"/>
      <c r="AB47" s="390">
        <f t="shared" si="99"/>
        <v>0</v>
      </c>
      <c r="AC47" s="93"/>
      <c r="AD47" s="94"/>
      <c r="AE47" s="390">
        <f t="shared" si="100"/>
        <v>0</v>
      </c>
      <c r="AF47" s="93"/>
      <c r="AG47" s="94"/>
      <c r="AH47" s="390">
        <f t="shared" si="101"/>
        <v>0</v>
      </c>
      <c r="AI47" s="93"/>
      <c r="AJ47" s="94"/>
      <c r="AK47" s="390">
        <f t="shared" si="102"/>
        <v>0</v>
      </c>
      <c r="AL47" s="93"/>
      <c r="AM47" s="94"/>
      <c r="AN47" s="390">
        <f t="shared" si="103"/>
        <v>0</v>
      </c>
      <c r="AO47" s="93"/>
      <c r="AP47" s="94"/>
      <c r="AQ47" s="390">
        <f t="shared" si="76"/>
        <v>0</v>
      </c>
      <c r="AR47" s="93"/>
      <c r="AS47" s="94"/>
      <c r="AT47" s="390">
        <f t="shared" si="77"/>
        <v>0</v>
      </c>
      <c r="AU47" s="93"/>
      <c r="AV47" s="94"/>
      <c r="AW47" s="390">
        <f t="shared" si="78"/>
        <v>0</v>
      </c>
      <c r="AX47" s="93"/>
      <c r="AY47" s="94"/>
      <c r="AZ47" s="390">
        <f t="shared" si="79"/>
        <v>0</v>
      </c>
      <c r="BA47" s="93"/>
      <c r="BB47" s="94"/>
      <c r="BC47" s="390">
        <f t="shared" si="80"/>
        <v>0</v>
      </c>
      <c r="BD47" s="93"/>
      <c r="BE47" s="94"/>
      <c r="BF47" s="390">
        <f t="shared" si="81"/>
        <v>0</v>
      </c>
      <c r="BG47" s="93"/>
      <c r="BH47" s="94"/>
      <c r="BI47" s="390">
        <f t="shared" si="82"/>
        <v>0</v>
      </c>
      <c r="BJ47" s="93"/>
      <c r="BK47" s="94"/>
      <c r="BL47" s="390">
        <f t="shared" si="83"/>
        <v>0</v>
      </c>
      <c r="BM47" s="93"/>
      <c r="BN47" s="94"/>
      <c r="BO47" s="390">
        <f t="shared" si="84"/>
        <v>0</v>
      </c>
      <c r="BP47" s="93"/>
      <c r="BQ47" s="94"/>
      <c r="BR47" s="390">
        <f t="shared" si="85"/>
        <v>0</v>
      </c>
      <c r="BS47" s="93"/>
      <c r="BT47" s="94"/>
      <c r="BU47" s="390">
        <f t="shared" si="86"/>
        <v>0</v>
      </c>
      <c r="BV47" s="93"/>
      <c r="BW47" s="94"/>
      <c r="BX47" s="390">
        <f t="shared" si="87"/>
        <v>0</v>
      </c>
      <c r="BY47" s="93"/>
      <c r="BZ47" s="94"/>
      <c r="CA47" s="390">
        <f t="shared" si="88"/>
        <v>0</v>
      </c>
      <c r="CB47" s="93"/>
      <c r="CC47" s="94"/>
      <c r="CD47" s="390">
        <f t="shared" si="89"/>
        <v>0</v>
      </c>
      <c r="CE47" s="93"/>
      <c r="CF47" s="94"/>
      <c r="CG47" s="390">
        <f t="shared" si="90"/>
        <v>0</v>
      </c>
      <c r="CH47" s="93"/>
      <c r="CI47" s="94"/>
      <c r="CJ47" s="389">
        <f t="shared" si="104"/>
        <v>0</v>
      </c>
      <c r="CK47" s="93"/>
      <c r="CL47" s="94"/>
      <c r="CM47" s="577">
        <f t="shared" si="31"/>
        <v>0</v>
      </c>
      <c r="CN47" s="93"/>
      <c r="CO47" s="94"/>
      <c r="CP47" s="390">
        <f t="shared" si="92"/>
        <v>0</v>
      </c>
      <c r="CQ47" s="93"/>
      <c r="CR47" s="94"/>
      <c r="CS47" s="577">
        <f t="shared" si="32"/>
        <v>0</v>
      </c>
      <c r="CT47" s="571"/>
      <c r="CU47" s="571"/>
      <c r="CV47" s="12"/>
      <c r="CW47" s="12"/>
      <c r="CX47" s="387">
        <f t="shared" si="29"/>
        <v>0</v>
      </c>
      <c r="CY47" s="388">
        <f t="shared" si="63"/>
        <v>0</v>
      </c>
      <c r="CZ47" s="390">
        <f t="shared" si="33"/>
        <v>0</v>
      </c>
      <c r="DA47" s="13"/>
      <c r="DB47" s="13"/>
      <c r="DC47" s="13"/>
      <c r="DD47" s="13"/>
    </row>
    <row r="48" spans="1:108" s="400" customFormat="1" ht="12.75" customHeight="1">
      <c r="A48" s="410">
        <v>38</v>
      </c>
      <c r="B48" s="145" t="s">
        <v>472</v>
      </c>
      <c r="C48" s="146"/>
      <c r="D48" s="146"/>
      <c r="E48" s="10"/>
      <c r="F48" s="92"/>
      <c r="G48" s="425">
        <f t="shared" si="93"/>
        <v>0</v>
      </c>
      <c r="H48" s="93"/>
      <c r="I48" s="94"/>
      <c r="J48" s="390">
        <f t="shared" si="65"/>
        <v>0</v>
      </c>
      <c r="K48" s="93"/>
      <c r="L48" s="94"/>
      <c r="M48" s="390">
        <f t="shared" si="94"/>
        <v>0</v>
      </c>
      <c r="N48" s="93"/>
      <c r="O48" s="94"/>
      <c r="P48" s="390">
        <f t="shared" si="95"/>
        <v>0</v>
      </c>
      <c r="Q48" s="93"/>
      <c r="R48" s="94"/>
      <c r="S48" s="390">
        <f t="shared" si="96"/>
        <v>0</v>
      </c>
      <c r="T48" s="93"/>
      <c r="U48" s="94"/>
      <c r="V48" s="390">
        <f t="shared" si="97"/>
        <v>0</v>
      </c>
      <c r="W48" s="93"/>
      <c r="X48" s="94"/>
      <c r="Y48" s="390">
        <f t="shared" si="98"/>
        <v>0</v>
      </c>
      <c r="Z48" s="93"/>
      <c r="AA48" s="94"/>
      <c r="AB48" s="390">
        <f t="shared" si="99"/>
        <v>0</v>
      </c>
      <c r="AC48" s="93"/>
      <c r="AD48" s="94"/>
      <c r="AE48" s="390">
        <f t="shared" si="100"/>
        <v>0</v>
      </c>
      <c r="AF48" s="93"/>
      <c r="AG48" s="94"/>
      <c r="AH48" s="390">
        <f t="shared" si="101"/>
        <v>0</v>
      </c>
      <c r="AI48" s="93"/>
      <c r="AJ48" s="94"/>
      <c r="AK48" s="390">
        <f t="shared" si="102"/>
        <v>0</v>
      </c>
      <c r="AL48" s="93"/>
      <c r="AM48" s="94"/>
      <c r="AN48" s="390">
        <f t="shared" si="103"/>
        <v>0</v>
      </c>
      <c r="AO48" s="93"/>
      <c r="AP48" s="94"/>
      <c r="AQ48" s="390">
        <f t="shared" si="76"/>
        <v>0</v>
      </c>
      <c r="AR48" s="93"/>
      <c r="AS48" s="94"/>
      <c r="AT48" s="390">
        <f t="shared" si="77"/>
        <v>0</v>
      </c>
      <c r="AU48" s="93"/>
      <c r="AV48" s="94"/>
      <c r="AW48" s="390">
        <f t="shared" si="78"/>
        <v>0</v>
      </c>
      <c r="AX48" s="93"/>
      <c r="AY48" s="94"/>
      <c r="AZ48" s="390">
        <f t="shared" si="79"/>
        <v>0</v>
      </c>
      <c r="BA48" s="93"/>
      <c r="BB48" s="94"/>
      <c r="BC48" s="390">
        <f t="shared" si="80"/>
        <v>0</v>
      </c>
      <c r="BD48" s="93"/>
      <c r="BE48" s="94"/>
      <c r="BF48" s="390">
        <f t="shared" si="81"/>
        <v>0</v>
      </c>
      <c r="BG48" s="93"/>
      <c r="BH48" s="94"/>
      <c r="BI48" s="390">
        <f t="shared" si="82"/>
        <v>0</v>
      </c>
      <c r="BJ48" s="93"/>
      <c r="BK48" s="94"/>
      <c r="BL48" s="390">
        <f t="shared" si="83"/>
        <v>0</v>
      </c>
      <c r="BM48" s="93"/>
      <c r="BN48" s="94"/>
      <c r="BO48" s="390">
        <f t="shared" si="84"/>
        <v>0</v>
      </c>
      <c r="BP48" s="93"/>
      <c r="BQ48" s="94"/>
      <c r="BR48" s="390">
        <f t="shared" si="85"/>
        <v>0</v>
      </c>
      <c r="BS48" s="93"/>
      <c r="BT48" s="94"/>
      <c r="BU48" s="390">
        <f t="shared" si="86"/>
        <v>0</v>
      </c>
      <c r="BV48" s="93"/>
      <c r="BW48" s="94"/>
      <c r="BX48" s="390">
        <f t="shared" si="87"/>
        <v>0</v>
      </c>
      <c r="BY48" s="93"/>
      <c r="BZ48" s="94"/>
      <c r="CA48" s="390">
        <f t="shared" si="88"/>
        <v>0</v>
      </c>
      <c r="CB48" s="93"/>
      <c r="CC48" s="94"/>
      <c r="CD48" s="390">
        <f t="shared" si="89"/>
        <v>0</v>
      </c>
      <c r="CE48" s="93"/>
      <c r="CF48" s="94"/>
      <c r="CG48" s="390">
        <f t="shared" si="90"/>
        <v>0</v>
      </c>
      <c r="CH48" s="93"/>
      <c r="CI48" s="94"/>
      <c r="CJ48" s="389">
        <f t="shared" si="104"/>
        <v>0</v>
      </c>
      <c r="CK48" s="93"/>
      <c r="CL48" s="94"/>
      <c r="CM48" s="577">
        <f t="shared" si="31"/>
        <v>0</v>
      </c>
      <c r="CN48" s="93"/>
      <c r="CO48" s="94"/>
      <c r="CP48" s="390">
        <f t="shared" si="92"/>
        <v>0</v>
      </c>
      <c r="CQ48" s="93"/>
      <c r="CR48" s="94"/>
      <c r="CS48" s="577">
        <f t="shared" si="32"/>
        <v>0</v>
      </c>
      <c r="CT48" s="571"/>
      <c r="CU48" s="571"/>
      <c r="CV48" s="12"/>
      <c r="CW48" s="12"/>
      <c r="CX48" s="387">
        <f t="shared" si="29"/>
        <v>0</v>
      </c>
      <c r="CY48" s="388">
        <f t="shared" si="63"/>
        <v>0</v>
      </c>
      <c r="CZ48" s="390">
        <f t="shared" si="33"/>
        <v>0</v>
      </c>
      <c r="DA48" s="13"/>
      <c r="DB48" s="13"/>
      <c r="DC48" s="13"/>
      <c r="DD48" s="13"/>
    </row>
    <row r="49" spans="1:108" s="400" customFormat="1" ht="12.75" customHeight="1">
      <c r="A49" s="410">
        <v>39</v>
      </c>
      <c r="B49" s="145" t="s">
        <v>472</v>
      </c>
      <c r="C49" s="146"/>
      <c r="D49" s="146"/>
      <c r="E49" s="10"/>
      <c r="F49" s="92"/>
      <c r="G49" s="425">
        <f t="shared" si="93"/>
        <v>0</v>
      </c>
      <c r="H49" s="93"/>
      <c r="I49" s="94"/>
      <c r="J49" s="390">
        <f t="shared" ref="J49" si="105">+H49-I49</f>
        <v>0</v>
      </c>
      <c r="K49" s="93"/>
      <c r="L49" s="94"/>
      <c r="M49" s="390">
        <f t="shared" si="94"/>
        <v>0</v>
      </c>
      <c r="N49" s="93"/>
      <c r="O49" s="94"/>
      <c r="P49" s="390">
        <f t="shared" si="95"/>
        <v>0</v>
      </c>
      <c r="Q49" s="93"/>
      <c r="R49" s="94"/>
      <c r="S49" s="390">
        <f t="shared" si="96"/>
        <v>0</v>
      </c>
      <c r="T49" s="93"/>
      <c r="U49" s="94"/>
      <c r="V49" s="390">
        <f t="shared" si="97"/>
        <v>0</v>
      </c>
      <c r="W49" s="93"/>
      <c r="X49" s="94"/>
      <c r="Y49" s="390">
        <f t="shared" si="98"/>
        <v>0</v>
      </c>
      <c r="Z49" s="93"/>
      <c r="AA49" s="94"/>
      <c r="AB49" s="390">
        <f t="shared" si="99"/>
        <v>0</v>
      </c>
      <c r="AC49" s="93"/>
      <c r="AD49" s="94"/>
      <c r="AE49" s="390">
        <f t="shared" si="100"/>
        <v>0</v>
      </c>
      <c r="AF49" s="93"/>
      <c r="AG49" s="94"/>
      <c r="AH49" s="390">
        <f t="shared" si="101"/>
        <v>0</v>
      </c>
      <c r="AI49" s="93"/>
      <c r="AJ49" s="94"/>
      <c r="AK49" s="390">
        <f t="shared" si="102"/>
        <v>0</v>
      </c>
      <c r="AL49" s="93"/>
      <c r="AM49" s="94"/>
      <c r="AN49" s="390">
        <f t="shared" si="103"/>
        <v>0</v>
      </c>
      <c r="AO49" s="93"/>
      <c r="AP49" s="94"/>
      <c r="AQ49" s="390">
        <f t="shared" si="76"/>
        <v>0</v>
      </c>
      <c r="AR49" s="93"/>
      <c r="AS49" s="94"/>
      <c r="AT49" s="390">
        <f t="shared" si="77"/>
        <v>0</v>
      </c>
      <c r="AU49" s="93"/>
      <c r="AV49" s="94"/>
      <c r="AW49" s="390">
        <f t="shared" si="78"/>
        <v>0</v>
      </c>
      <c r="AX49" s="93"/>
      <c r="AY49" s="94"/>
      <c r="AZ49" s="390">
        <f t="shared" si="79"/>
        <v>0</v>
      </c>
      <c r="BA49" s="93"/>
      <c r="BB49" s="94"/>
      <c r="BC49" s="390">
        <f t="shared" si="80"/>
        <v>0</v>
      </c>
      <c r="BD49" s="93"/>
      <c r="BE49" s="94"/>
      <c r="BF49" s="390">
        <f t="shared" si="81"/>
        <v>0</v>
      </c>
      <c r="BG49" s="93"/>
      <c r="BH49" s="94"/>
      <c r="BI49" s="390">
        <f t="shared" si="82"/>
        <v>0</v>
      </c>
      <c r="BJ49" s="93"/>
      <c r="BK49" s="94"/>
      <c r="BL49" s="390">
        <f t="shared" si="83"/>
        <v>0</v>
      </c>
      <c r="BM49" s="93"/>
      <c r="BN49" s="94"/>
      <c r="BO49" s="390">
        <f t="shared" si="84"/>
        <v>0</v>
      </c>
      <c r="BP49" s="93"/>
      <c r="BQ49" s="94"/>
      <c r="BR49" s="390">
        <f t="shared" si="85"/>
        <v>0</v>
      </c>
      <c r="BS49" s="93"/>
      <c r="BT49" s="94"/>
      <c r="BU49" s="390">
        <f t="shared" si="86"/>
        <v>0</v>
      </c>
      <c r="BV49" s="93"/>
      <c r="BW49" s="94"/>
      <c r="BX49" s="390">
        <f t="shared" si="87"/>
        <v>0</v>
      </c>
      <c r="BY49" s="93"/>
      <c r="BZ49" s="94"/>
      <c r="CA49" s="390">
        <f t="shared" si="88"/>
        <v>0</v>
      </c>
      <c r="CB49" s="93"/>
      <c r="CC49" s="94"/>
      <c r="CD49" s="390">
        <f t="shared" si="89"/>
        <v>0</v>
      </c>
      <c r="CE49" s="93"/>
      <c r="CF49" s="94"/>
      <c r="CG49" s="390">
        <f t="shared" si="90"/>
        <v>0</v>
      </c>
      <c r="CH49" s="93"/>
      <c r="CI49" s="94"/>
      <c r="CJ49" s="389">
        <f t="shared" si="104"/>
        <v>0</v>
      </c>
      <c r="CK49" s="93"/>
      <c r="CL49" s="94"/>
      <c r="CM49" s="577">
        <f t="shared" si="31"/>
        <v>0</v>
      </c>
      <c r="CN49" s="93"/>
      <c r="CO49" s="94"/>
      <c r="CP49" s="390">
        <f t="shared" si="92"/>
        <v>0</v>
      </c>
      <c r="CQ49" s="93"/>
      <c r="CR49" s="94"/>
      <c r="CS49" s="577">
        <f t="shared" si="32"/>
        <v>0</v>
      </c>
      <c r="CT49" s="571"/>
      <c r="CU49" s="571"/>
      <c r="CV49" s="12"/>
      <c r="CW49" s="12"/>
      <c r="CX49" s="387">
        <f t="shared" si="29"/>
        <v>0</v>
      </c>
      <c r="CY49" s="388">
        <f t="shared" si="63"/>
        <v>0</v>
      </c>
      <c r="CZ49" s="390">
        <f t="shared" si="33"/>
        <v>0</v>
      </c>
      <c r="DA49" s="13"/>
      <c r="DB49" s="13"/>
      <c r="DC49" s="13"/>
      <c r="DD49" s="13"/>
    </row>
    <row r="50" spans="1:108" s="400" customFormat="1" ht="12.75" customHeight="1">
      <c r="A50" s="410">
        <v>40</v>
      </c>
      <c r="B50" s="145" t="s">
        <v>472</v>
      </c>
      <c r="C50" s="146"/>
      <c r="D50" s="146"/>
      <c r="E50" s="10"/>
      <c r="F50" s="92"/>
      <c r="G50" s="425">
        <f t="shared" ref="G50:G58" si="106">+E50-F50</f>
        <v>0</v>
      </c>
      <c r="H50" s="93"/>
      <c r="I50" s="94"/>
      <c r="J50" s="390">
        <f t="shared" ref="J50:J58" si="107">+H50-I50</f>
        <v>0</v>
      </c>
      <c r="K50" s="93"/>
      <c r="L50" s="94"/>
      <c r="M50" s="390">
        <f t="shared" ref="M50:M58" si="108">+K50-L50</f>
        <v>0</v>
      </c>
      <c r="N50" s="93"/>
      <c r="O50" s="94"/>
      <c r="P50" s="390">
        <f t="shared" ref="P50:P58" si="109">+N50-O50</f>
        <v>0</v>
      </c>
      <c r="Q50" s="93"/>
      <c r="R50" s="94"/>
      <c r="S50" s="390">
        <f t="shared" ref="S50:S58" si="110">+Q50-R50</f>
        <v>0</v>
      </c>
      <c r="T50" s="93"/>
      <c r="U50" s="94"/>
      <c r="V50" s="390">
        <f t="shared" ref="V50:V58" si="111">+T50-U50</f>
        <v>0</v>
      </c>
      <c r="W50" s="93"/>
      <c r="X50" s="94"/>
      <c r="Y50" s="390">
        <f t="shared" ref="Y50:Y58" si="112">+W50-X50</f>
        <v>0</v>
      </c>
      <c r="Z50" s="93"/>
      <c r="AA50" s="94"/>
      <c r="AB50" s="390">
        <f t="shared" ref="AB50:AB58" si="113">+Z50-AA50</f>
        <v>0</v>
      </c>
      <c r="AC50" s="93"/>
      <c r="AD50" s="94"/>
      <c r="AE50" s="390">
        <f t="shared" ref="AE50:AE58" si="114">+AC50-AD50</f>
        <v>0</v>
      </c>
      <c r="AF50" s="93"/>
      <c r="AG50" s="94"/>
      <c r="AH50" s="390">
        <f t="shared" ref="AH50:AH58" si="115">+AF50-AG50</f>
        <v>0</v>
      </c>
      <c r="AI50" s="93"/>
      <c r="AJ50" s="94"/>
      <c r="AK50" s="390">
        <f t="shared" ref="AK50:AK58" si="116">+AI50-AJ50</f>
        <v>0</v>
      </c>
      <c r="AL50" s="93"/>
      <c r="AM50" s="94"/>
      <c r="AN50" s="390">
        <f t="shared" ref="AN50:AN58" si="117">+AL50-AM50</f>
        <v>0</v>
      </c>
      <c r="AO50" s="93"/>
      <c r="AP50" s="94"/>
      <c r="AQ50" s="390">
        <f t="shared" ref="AQ50:AQ58" si="118">+AO50-AP50</f>
        <v>0</v>
      </c>
      <c r="AR50" s="93"/>
      <c r="AS50" s="94"/>
      <c r="AT50" s="390">
        <f t="shared" ref="AT50:AT58" si="119">+AR50-AS50</f>
        <v>0</v>
      </c>
      <c r="AU50" s="93"/>
      <c r="AV50" s="94"/>
      <c r="AW50" s="390">
        <f t="shared" ref="AW50:AW58" si="120">+AU50-AV50</f>
        <v>0</v>
      </c>
      <c r="AX50" s="93"/>
      <c r="AY50" s="94"/>
      <c r="AZ50" s="390">
        <f t="shared" ref="AZ50:AZ58" si="121">+AX50-AY50</f>
        <v>0</v>
      </c>
      <c r="BA50" s="93"/>
      <c r="BB50" s="94"/>
      <c r="BC50" s="390">
        <f t="shared" ref="BC50:BC58" si="122">+BA50-BB50</f>
        <v>0</v>
      </c>
      <c r="BD50" s="93"/>
      <c r="BE50" s="94"/>
      <c r="BF50" s="390">
        <f t="shared" ref="BF50:BF58" si="123">+BD50-BE50</f>
        <v>0</v>
      </c>
      <c r="BG50" s="93"/>
      <c r="BH50" s="94"/>
      <c r="BI50" s="390">
        <f t="shared" ref="BI50:BI58" si="124">+BG50-BH50</f>
        <v>0</v>
      </c>
      <c r="BJ50" s="93"/>
      <c r="BK50" s="94"/>
      <c r="BL50" s="390">
        <f t="shared" ref="BL50:BL58" si="125">+BJ50-BK50</f>
        <v>0</v>
      </c>
      <c r="BM50" s="93"/>
      <c r="BN50" s="94"/>
      <c r="BO50" s="390">
        <f t="shared" ref="BO50:BO58" si="126">+BM50-BN50</f>
        <v>0</v>
      </c>
      <c r="BP50" s="93"/>
      <c r="BQ50" s="94"/>
      <c r="BR50" s="390">
        <f t="shared" si="85"/>
        <v>0</v>
      </c>
      <c r="BS50" s="93"/>
      <c r="BT50" s="94"/>
      <c r="BU50" s="390">
        <f t="shared" si="86"/>
        <v>0</v>
      </c>
      <c r="BV50" s="93"/>
      <c r="BW50" s="94"/>
      <c r="BX50" s="390">
        <f t="shared" si="87"/>
        <v>0</v>
      </c>
      <c r="BY50" s="93"/>
      <c r="BZ50" s="94"/>
      <c r="CA50" s="390">
        <f t="shared" si="88"/>
        <v>0</v>
      </c>
      <c r="CB50" s="93"/>
      <c r="CC50" s="94"/>
      <c r="CD50" s="390">
        <f t="shared" si="89"/>
        <v>0</v>
      </c>
      <c r="CE50" s="93"/>
      <c r="CF50" s="94"/>
      <c r="CG50" s="390">
        <f t="shared" si="90"/>
        <v>0</v>
      </c>
      <c r="CH50" s="93"/>
      <c r="CI50" s="94"/>
      <c r="CJ50" s="389">
        <f t="shared" ref="CJ50:CJ58" si="127">+CH50-CI50</f>
        <v>0</v>
      </c>
      <c r="CK50" s="93"/>
      <c r="CL50" s="94"/>
      <c r="CM50" s="577">
        <f t="shared" si="31"/>
        <v>0</v>
      </c>
      <c r="CN50" s="93"/>
      <c r="CO50" s="94"/>
      <c r="CP50" s="390">
        <f t="shared" si="92"/>
        <v>0</v>
      </c>
      <c r="CQ50" s="93"/>
      <c r="CR50" s="94"/>
      <c r="CS50" s="577">
        <f t="shared" ref="CS50:CS58" si="128">+CQ50-CR50</f>
        <v>0</v>
      </c>
      <c r="CT50" s="571"/>
      <c r="CU50" s="571"/>
      <c r="CV50" s="12"/>
      <c r="CW50" s="12"/>
      <c r="CX50" s="387">
        <f t="shared" ref="CX50:CX53" si="129">E50</f>
        <v>0</v>
      </c>
      <c r="CY50" s="388">
        <f t="shared" si="63"/>
        <v>0</v>
      </c>
      <c r="CZ50" s="390">
        <f t="shared" ref="CZ50:CZ53" si="130">+CX50-CY50</f>
        <v>0</v>
      </c>
      <c r="DA50" s="13"/>
      <c r="DB50" s="13"/>
      <c r="DC50" s="13"/>
      <c r="DD50" s="13"/>
    </row>
    <row r="51" spans="1:108" s="400" customFormat="1" ht="12.75" customHeight="1">
      <c r="A51" s="410">
        <v>41</v>
      </c>
      <c r="B51" s="145" t="s">
        <v>472</v>
      </c>
      <c r="C51" s="146"/>
      <c r="D51" s="146"/>
      <c r="E51" s="10"/>
      <c r="F51" s="92"/>
      <c r="G51" s="425">
        <f t="shared" si="106"/>
        <v>0</v>
      </c>
      <c r="H51" s="93"/>
      <c r="I51" s="94"/>
      <c r="J51" s="390">
        <f t="shared" si="107"/>
        <v>0</v>
      </c>
      <c r="K51" s="93"/>
      <c r="L51" s="94"/>
      <c r="M51" s="390">
        <f t="shared" si="108"/>
        <v>0</v>
      </c>
      <c r="N51" s="93"/>
      <c r="O51" s="94"/>
      <c r="P51" s="390">
        <f t="shared" si="109"/>
        <v>0</v>
      </c>
      <c r="Q51" s="93"/>
      <c r="R51" s="94"/>
      <c r="S51" s="390">
        <f t="shared" si="110"/>
        <v>0</v>
      </c>
      <c r="T51" s="93"/>
      <c r="U51" s="94"/>
      <c r="V51" s="390">
        <f t="shared" si="111"/>
        <v>0</v>
      </c>
      <c r="W51" s="93"/>
      <c r="X51" s="94"/>
      <c r="Y51" s="390">
        <f t="shared" si="112"/>
        <v>0</v>
      </c>
      <c r="Z51" s="93"/>
      <c r="AA51" s="94"/>
      <c r="AB51" s="390">
        <f t="shared" si="113"/>
        <v>0</v>
      </c>
      <c r="AC51" s="93"/>
      <c r="AD51" s="94"/>
      <c r="AE51" s="390">
        <f t="shared" si="114"/>
        <v>0</v>
      </c>
      <c r="AF51" s="93"/>
      <c r="AG51" s="94"/>
      <c r="AH51" s="390">
        <f t="shared" si="115"/>
        <v>0</v>
      </c>
      <c r="AI51" s="93"/>
      <c r="AJ51" s="94"/>
      <c r="AK51" s="390">
        <f t="shared" si="116"/>
        <v>0</v>
      </c>
      <c r="AL51" s="93"/>
      <c r="AM51" s="94"/>
      <c r="AN51" s="390">
        <f t="shared" si="117"/>
        <v>0</v>
      </c>
      <c r="AO51" s="93"/>
      <c r="AP51" s="94"/>
      <c r="AQ51" s="390">
        <f t="shared" si="118"/>
        <v>0</v>
      </c>
      <c r="AR51" s="93"/>
      <c r="AS51" s="94"/>
      <c r="AT51" s="390">
        <f t="shared" si="119"/>
        <v>0</v>
      </c>
      <c r="AU51" s="93"/>
      <c r="AV51" s="94"/>
      <c r="AW51" s="390">
        <f t="shared" si="120"/>
        <v>0</v>
      </c>
      <c r="AX51" s="93"/>
      <c r="AY51" s="94"/>
      <c r="AZ51" s="390">
        <f t="shared" si="121"/>
        <v>0</v>
      </c>
      <c r="BA51" s="93"/>
      <c r="BB51" s="94"/>
      <c r="BC51" s="390">
        <f t="shared" si="122"/>
        <v>0</v>
      </c>
      <c r="BD51" s="93"/>
      <c r="BE51" s="94"/>
      <c r="BF51" s="390">
        <f t="shared" si="123"/>
        <v>0</v>
      </c>
      <c r="BG51" s="93"/>
      <c r="BH51" s="94"/>
      <c r="BI51" s="390">
        <f t="shared" si="124"/>
        <v>0</v>
      </c>
      <c r="BJ51" s="93"/>
      <c r="BK51" s="94"/>
      <c r="BL51" s="390">
        <f t="shared" si="125"/>
        <v>0</v>
      </c>
      <c r="BM51" s="93"/>
      <c r="BN51" s="94"/>
      <c r="BO51" s="390">
        <f t="shared" si="126"/>
        <v>0</v>
      </c>
      <c r="BP51" s="93"/>
      <c r="BQ51" s="94"/>
      <c r="BR51" s="390">
        <f t="shared" si="85"/>
        <v>0</v>
      </c>
      <c r="BS51" s="93"/>
      <c r="BT51" s="94"/>
      <c r="BU51" s="390">
        <f t="shared" si="86"/>
        <v>0</v>
      </c>
      <c r="BV51" s="93"/>
      <c r="BW51" s="94"/>
      <c r="BX51" s="390">
        <f t="shared" si="87"/>
        <v>0</v>
      </c>
      <c r="BY51" s="93"/>
      <c r="BZ51" s="94"/>
      <c r="CA51" s="390">
        <f t="shared" si="88"/>
        <v>0</v>
      </c>
      <c r="CB51" s="93"/>
      <c r="CC51" s="94"/>
      <c r="CD51" s="390">
        <f t="shared" si="89"/>
        <v>0</v>
      </c>
      <c r="CE51" s="93"/>
      <c r="CF51" s="94"/>
      <c r="CG51" s="390">
        <f t="shared" si="90"/>
        <v>0</v>
      </c>
      <c r="CH51" s="93"/>
      <c r="CI51" s="94"/>
      <c r="CJ51" s="389">
        <f t="shared" si="127"/>
        <v>0</v>
      </c>
      <c r="CK51" s="93"/>
      <c r="CL51" s="94"/>
      <c r="CM51" s="577">
        <f t="shared" si="31"/>
        <v>0</v>
      </c>
      <c r="CN51" s="93"/>
      <c r="CO51" s="94"/>
      <c r="CP51" s="390">
        <f t="shared" si="92"/>
        <v>0</v>
      </c>
      <c r="CQ51" s="93"/>
      <c r="CR51" s="94"/>
      <c r="CS51" s="577">
        <f t="shared" si="128"/>
        <v>0</v>
      </c>
      <c r="CT51" s="571"/>
      <c r="CU51" s="571"/>
      <c r="CV51" s="12"/>
      <c r="CW51" s="12"/>
      <c r="CX51" s="387">
        <f t="shared" si="129"/>
        <v>0</v>
      </c>
      <c r="CY51" s="388">
        <f t="shared" si="63"/>
        <v>0</v>
      </c>
      <c r="CZ51" s="390">
        <f t="shared" si="130"/>
        <v>0</v>
      </c>
      <c r="DA51" s="13"/>
      <c r="DB51" s="13"/>
      <c r="DC51" s="13"/>
      <c r="DD51" s="13"/>
    </row>
    <row r="52" spans="1:108" s="400" customFormat="1" ht="12.75" customHeight="1">
      <c r="A52" s="410">
        <v>42</v>
      </c>
      <c r="B52" s="145" t="s">
        <v>472</v>
      </c>
      <c r="C52" s="146"/>
      <c r="D52" s="146"/>
      <c r="E52" s="10"/>
      <c r="F52" s="92"/>
      <c r="G52" s="425">
        <f t="shared" si="106"/>
        <v>0</v>
      </c>
      <c r="H52" s="93"/>
      <c r="I52" s="94"/>
      <c r="J52" s="390">
        <f t="shared" si="107"/>
        <v>0</v>
      </c>
      <c r="K52" s="93"/>
      <c r="L52" s="94"/>
      <c r="M52" s="390">
        <f t="shared" si="108"/>
        <v>0</v>
      </c>
      <c r="N52" s="93"/>
      <c r="O52" s="94"/>
      <c r="P52" s="390">
        <f t="shared" si="109"/>
        <v>0</v>
      </c>
      <c r="Q52" s="93"/>
      <c r="R52" s="94"/>
      <c r="S52" s="390">
        <f t="shared" si="110"/>
        <v>0</v>
      </c>
      <c r="T52" s="93"/>
      <c r="U52" s="94"/>
      <c r="V52" s="390">
        <f t="shared" si="111"/>
        <v>0</v>
      </c>
      <c r="W52" s="93"/>
      <c r="X52" s="94"/>
      <c r="Y52" s="390">
        <f t="shared" si="112"/>
        <v>0</v>
      </c>
      <c r="Z52" s="93"/>
      <c r="AA52" s="94"/>
      <c r="AB52" s="390">
        <f t="shared" si="113"/>
        <v>0</v>
      </c>
      <c r="AC52" s="93"/>
      <c r="AD52" s="94"/>
      <c r="AE52" s="390">
        <f t="shared" si="114"/>
        <v>0</v>
      </c>
      <c r="AF52" s="93"/>
      <c r="AG52" s="94"/>
      <c r="AH52" s="390">
        <f t="shared" si="115"/>
        <v>0</v>
      </c>
      <c r="AI52" s="93"/>
      <c r="AJ52" s="94"/>
      <c r="AK52" s="390">
        <f t="shared" si="116"/>
        <v>0</v>
      </c>
      <c r="AL52" s="93"/>
      <c r="AM52" s="94"/>
      <c r="AN52" s="390">
        <f t="shared" si="117"/>
        <v>0</v>
      </c>
      <c r="AO52" s="93"/>
      <c r="AP52" s="94"/>
      <c r="AQ52" s="390">
        <f t="shared" si="118"/>
        <v>0</v>
      </c>
      <c r="AR52" s="93"/>
      <c r="AS52" s="94"/>
      <c r="AT52" s="390">
        <f t="shared" si="119"/>
        <v>0</v>
      </c>
      <c r="AU52" s="93"/>
      <c r="AV52" s="94"/>
      <c r="AW52" s="390">
        <f t="shared" si="120"/>
        <v>0</v>
      </c>
      <c r="AX52" s="93"/>
      <c r="AY52" s="94"/>
      <c r="AZ52" s="390">
        <f t="shared" si="121"/>
        <v>0</v>
      </c>
      <c r="BA52" s="93"/>
      <c r="BB52" s="94"/>
      <c r="BC52" s="390">
        <f t="shared" si="122"/>
        <v>0</v>
      </c>
      <c r="BD52" s="93"/>
      <c r="BE52" s="94"/>
      <c r="BF52" s="390">
        <f t="shared" si="123"/>
        <v>0</v>
      </c>
      <c r="BG52" s="93"/>
      <c r="BH52" s="94"/>
      <c r="BI52" s="390">
        <f t="shared" si="124"/>
        <v>0</v>
      </c>
      <c r="BJ52" s="93"/>
      <c r="BK52" s="94"/>
      <c r="BL52" s="390">
        <f t="shared" si="125"/>
        <v>0</v>
      </c>
      <c r="BM52" s="93"/>
      <c r="BN52" s="94"/>
      <c r="BO52" s="390">
        <f t="shared" si="126"/>
        <v>0</v>
      </c>
      <c r="BP52" s="93"/>
      <c r="BQ52" s="94"/>
      <c r="BR52" s="390">
        <f t="shared" si="85"/>
        <v>0</v>
      </c>
      <c r="BS52" s="93"/>
      <c r="BT52" s="94"/>
      <c r="BU52" s="390">
        <f t="shared" si="86"/>
        <v>0</v>
      </c>
      <c r="BV52" s="93"/>
      <c r="BW52" s="94"/>
      <c r="BX52" s="390">
        <f t="shared" si="87"/>
        <v>0</v>
      </c>
      <c r="BY52" s="93"/>
      <c r="BZ52" s="94"/>
      <c r="CA52" s="390">
        <f t="shared" si="88"/>
        <v>0</v>
      </c>
      <c r="CB52" s="93"/>
      <c r="CC52" s="94"/>
      <c r="CD52" s="390">
        <f t="shared" si="89"/>
        <v>0</v>
      </c>
      <c r="CE52" s="93"/>
      <c r="CF52" s="94"/>
      <c r="CG52" s="390">
        <f t="shared" si="90"/>
        <v>0</v>
      </c>
      <c r="CH52" s="93"/>
      <c r="CI52" s="94"/>
      <c r="CJ52" s="389">
        <f t="shared" si="127"/>
        <v>0</v>
      </c>
      <c r="CK52" s="93"/>
      <c r="CL52" s="94"/>
      <c r="CM52" s="577">
        <f t="shared" si="31"/>
        <v>0</v>
      </c>
      <c r="CN52" s="93"/>
      <c r="CO52" s="94"/>
      <c r="CP52" s="390">
        <f t="shared" si="92"/>
        <v>0</v>
      </c>
      <c r="CQ52" s="93"/>
      <c r="CR52" s="94"/>
      <c r="CS52" s="577">
        <f t="shared" si="128"/>
        <v>0</v>
      </c>
      <c r="CT52" s="571"/>
      <c r="CU52" s="571"/>
      <c r="CV52" s="12"/>
      <c r="CW52" s="12"/>
      <c r="CX52" s="387">
        <f t="shared" si="129"/>
        <v>0</v>
      </c>
      <c r="CY52" s="388">
        <f t="shared" si="63"/>
        <v>0</v>
      </c>
      <c r="CZ52" s="390">
        <f t="shared" si="130"/>
        <v>0</v>
      </c>
      <c r="DA52" s="13"/>
      <c r="DB52" s="13"/>
      <c r="DC52" s="13"/>
      <c r="DD52" s="13"/>
    </row>
    <row r="53" spans="1:108" s="400" customFormat="1" ht="12.75" customHeight="1">
      <c r="A53" s="410">
        <v>43</v>
      </c>
      <c r="B53" s="145" t="s">
        <v>472</v>
      </c>
      <c r="C53" s="146"/>
      <c r="D53" s="146"/>
      <c r="E53" s="10"/>
      <c r="F53" s="92"/>
      <c r="G53" s="425">
        <f t="shared" si="106"/>
        <v>0</v>
      </c>
      <c r="H53" s="93"/>
      <c r="I53" s="94"/>
      <c r="J53" s="390">
        <f t="shared" si="107"/>
        <v>0</v>
      </c>
      <c r="K53" s="93"/>
      <c r="L53" s="94"/>
      <c r="M53" s="390">
        <f t="shared" si="108"/>
        <v>0</v>
      </c>
      <c r="N53" s="93"/>
      <c r="O53" s="94"/>
      <c r="P53" s="390">
        <f t="shared" si="109"/>
        <v>0</v>
      </c>
      <c r="Q53" s="93"/>
      <c r="R53" s="94"/>
      <c r="S53" s="390">
        <f t="shared" si="110"/>
        <v>0</v>
      </c>
      <c r="T53" s="93"/>
      <c r="U53" s="94"/>
      <c r="V53" s="390">
        <f t="shared" si="111"/>
        <v>0</v>
      </c>
      <c r="W53" s="93"/>
      <c r="X53" s="94"/>
      <c r="Y53" s="390">
        <f t="shared" si="112"/>
        <v>0</v>
      </c>
      <c r="Z53" s="93"/>
      <c r="AA53" s="94"/>
      <c r="AB53" s="390">
        <f t="shared" si="113"/>
        <v>0</v>
      </c>
      <c r="AC53" s="93"/>
      <c r="AD53" s="94"/>
      <c r="AE53" s="390">
        <f t="shared" si="114"/>
        <v>0</v>
      </c>
      <c r="AF53" s="93"/>
      <c r="AG53" s="94"/>
      <c r="AH53" s="390">
        <f t="shared" si="115"/>
        <v>0</v>
      </c>
      <c r="AI53" s="93"/>
      <c r="AJ53" s="94"/>
      <c r="AK53" s="390">
        <f t="shared" si="116"/>
        <v>0</v>
      </c>
      <c r="AL53" s="93"/>
      <c r="AM53" s="94"/>
      <c r="AN53" s="390">
        <f t="shared" si="117"/>
        <v>0</v>
      </c>
      <c r="AO53" s="93"/>
      <c r="AP53" s="94"/>
      <c r="AQ53" s="390">
        <f t="shared" si="118"/>
        <v>0</v>
      </c>
      <c r="AR53" s="93"/>
      <c r="AS53" s="94"/>
      <c r="AT53" s="390">
        <f t="shared" si="119"/>
        <v>0</v>
      </c>
      <c r="AU53" s="93"/>
      <c r="AV53" s="94"/>
      <c r="AW53" s="390">
        <f t="shared" si="120"/>
        <v>0</v>
      </c>
      <c r="AX53" s="93"/>
      <c r="AY53" s="94"/>
      <c r="AZ53" s="390">
        <f t="shared" si="121"/>
        <v>0</v>
      </c>
      <c r="BA53" s="93"/>
      <c r="BB53" s="94"/>
      <c r="BC53" s="390">
        <f t="shared" si="122"/>
        <v>0</v>
      </c>
      <c r="BD53" s="93"/>
      <c r="BE53" s="94"/>
      <c r="BF53" s="390">
        <f t="shared" si="123"/>
        <v>0</v>
      </c>
      <c r="BG53" s="93"/>
      <c r="BH53" s="94"/>
      <c r="BI53" s="390">
        <f t="shared" si="124"/>
        <v>0</v>
      </c>
      <c r="BJ53" s="93"/>
      <c r="BK53" s="94"/>
      <c r="BL53" s="390">
        <f t="shared" si="125"/>
        <v>0</v>
      </c>
      <c r="BM53" s="93"/>
      <c r="BN53" s="94"/>
      <c r="BO53" s="390">
        <f t="shared" si="126"/>
        <v>0</v>
      </c>
      <c r="BP53" s="93"/>
      <c r="BQ53" s="94"/>
      <c r="BR53" s="390">
        <f t="shared" si="85"/>
        <v>0</v>
      </c>
      <c r="BS53" s="93"/>
      <c r="BT53" s="94"/>
      <c r="BU53" s="390">
        <f t="shared" si="86"/>
        <v>0</v>
      </c>
      <c r="BV53" s="93"/>
      <c r="BW53" s="94"/>
      <c r="BX53" s="390">
        <f t="shared" si="87"/>
        <v>0</v>
      </c>
      <c r="BY53" s="93"/>
      <c r="BZ53" s="94"/>
      <c r="CA53" s="390">
        <f t="shared" si="88"/>
        <v>0</v>
      </c>
      <c r="CB53" s="93"/>
      <c r="CC53" s="94"/>
      <c r="CD53" s="390">
        <f t="shared" si="89"/>
        <v>0</v>
      </c>
      <c r="CE53" s="93"/>
      <c r="CF53" s="94"/>
      <c r="CG53" s="390">
        <f t="shared" si="90"/>
        <v>0</v>
      </c>
      <c r="CH53" s="93"/>
      <c r="CI53" s="94"/>
      <c r="CJ53" s="389">
        <f t="shared" si="127"/>
        <v>0</v>
      </c>
      <c r="CK53" s="93"/>
      <c r="CL53" s="94"/>
      <c r="CM53" s="577">
        <f t="shared" si="31"/>
        <v>0</v>
      </c>
      <c r="CN53" s="93"/>
      <c r="CO53" s="94"/>
      <c r="CP53" s="390">
        <f t="shared" si="92"/>
        <v>0</v>
      </c>
      <c r="CQ53" s="93"/>
      <c r="CR53" s="94"/>
      <c r="CS53" s="577">
        <f t="shared" si="128"/>
        <v>0</v>
      </c>
      <c r="CT53" s="571"/>
      <c r="CU53" s="571"/>
      <c r="CV53" s="12"/>
      <c r="CW53" s="12"/>
      <c r="CX53" s="387">
        <f t="shared" si="129"/>
        <v>0</v>
      </c>
      <c r="CY53" s="388">
        <f t="shared" si="63"/>
        <v>0</v>
      </c>
      <c r="CZ53" s="390">
        <f t="shared" si="130"/>
        <v>0</v>
      </c>
      <c r="DA53" s="13"/>
      <c r="DB53" s="13"/>
      <c r="DC53" s="13"/>
      <c r="DD53" s="13"/>
    </row>
    <row r="54" spans="1:108" s="400" customFormat="1" ht="12.75" customHeight="1">
      <c r="A54" s="410">
        <v>44</v>
      </c>
      <c r="B54" s="145" t="s">
        <v>472</v>
      </c>
      <c r="C54" s="146"/>
      <c r="D54" s="146"/>
      <c r="E54" s="10"/>
      <c r="F54" s="92"/>
      <c r="G54" s="425">
        <f t="shared" ref="G54:G57" si="131">+E54-F54</f>
        <v>0</v>
      </c>
      <c r="H54" s="93"/>
      <c r="I54" s="94"/>
      <c r="J54" s="390">
        <f t="shared" ref="J54:J57" si="132">+H54-I54</f>
        <v>0</v>
      </c>
      <c r="K54" s="93"/>
      <c r="L54" s="94"/>
      <c r="M54" s="390">
        <f t="shared" ref="M54:M57" si="133">+K54-L54</f>
        <v>0</v>
      </c>
      <c r="N54" s="93"/>
      <c r="O54" s="94"/>
      <c r="P54" s="390">
        <f t="shared" ref="P54:P57" si="134">+N54-O54</f>
        <v>0</v>
      </c>
      <c r="Q54" s="93"/>
      <c r="R54" s="94"/>
      <c r="S54" s="390">
        <f t="shared" ref="S54:S57" si="135">+Q54-R54</f>
        <v>0</v>
      </c>
      <c r="T54" s="93"/>
      <c r="U54" s="94"/>
      <c r="V54" s="390">
        <f t="shared" ref="V54:V57" si="136">+T54-U54</f>
        <v>0</v>
      </c>
      <c r="W54" s="93"/>
      <c r="X54" s="94"/>
      <c r="Y54" s="390">
        <f t="shared" ref="Y54:Y57" si="137">+W54-X54</f>
        <v>0</v>
      </c>
      <c r="Z54" s="93"/>
      <c r="AA54" s="94"/>
      <c r="AB54" s="390">
        <f t="shared" ref="AB54:AB57" si="138">+Z54-AA54</f>
        <v>0</v>
      </c>
      <c r="AC54" s="93"/>
      <c r="AD54" s="94"/>
      <c r="AE54" s="390">
        <f t="shared" ref="AE54:AE57" si="139">+AC54-AD54</f>
        <v>0</v>
      </c>
      <c r="AF54" s="93"/>
      <c r="AG54" s="94"/>
      <c r="AH54" s="390">
        <f t="shared" ref="AH54:AH57" si="140">+AF54-AG54</f>
        <v>0</v>
      </c>
      <c r="AI54" s="93"/>
      <c r="AJ54" s="94"/>
      <c r="AK54" s="390">
        <f t="shared" ref="AK54:AK57" si="141">+AI54-AJ54</f>
        <v>0</v>
      </c>
      <c r="AL54" s="93"/>
      <c r="AM54" s="94"/>
      <c r="AN54" s="390">
        <f t="shared" ref="AN54:AN57" si="142">+AL54-AM54</f>
        <v>0</v>
      </c>
      <c r="AO54" s="93"/>
      <c r="AP54" s="94"/>
      <c r="AQ54" s="390">
        <f t="shared" ref="AQ54:AQ57" si="143">+AO54-AP54</f>
        <v>0</v>
      </c>
      <c r="AR54" s="93"/>
      <c r="AS54" s="94"/>
      <c r="AT54" s="390">
        <f t="shared" ref="AT54:AT57" si="144">+AR54-AS54</f>
        <v>0</v>
      </c>
      <c r="AU54" s="93"/>
      <c r="AV54" s="94"/>
      <c r="AW54" s="390">
        <f t="shared" ref="AW54:AW57" si="145">+AU54-AV54</f>
        <v>0</v>
      </c>
      <c r="AX54" s="93"/>
      <c r="AY54" s="94"/>
      <c r="AZ54" s="390">
        <f t="shared" ref="AZ54:AZ57" si="146">+AX54-AY54</f>
        <v>0</v>
      </c>
      <c r="BA54" s="93"/>
      <c r="BB54" s="94"/>
      <c r="BC54" s="390">
        <f t="shared" ref="BC54:BC57" si="147">+BA54-BB54</f>
        <v>0</v>
      </c>
      <c r="BD54" s="93"/>
      <c r="BE54" s="94"/>
      <c r="BF54" s="390">
        <f t="shared" ref="BF54:BF57" si="148">+BD54-BE54</f>
        <v>0</v>
      </c>
      <c r="BG54" s="93"/>
      <c r="BH54" s="94"/>
      <c r="BI54" s="390">
        <f t="shared" ref="BI54:BI57" si="149">+BG54-BH54</f>
        <v>0</v>
      </c>
      <c r="BJ54" s="93"/>
      <c r="BK54" s="94"/>
      <c r="BL54" s="390">
        <f t="shared" ref="BL54:BL57" si="150">+BJ54-BK54</f>
        <v>0</v>
      </c>
      <c r="BM54" s="93"/>
      <c r="BN54" s="94"/>
      <c r="BO54" s="390">
        <f t="shared" ref="BO54:BO57" si="151">+BM54-BN54</f>
        <v>0</v>
      </c>
      <c r="BP54" s="93"/>
      <c r="BQ54" s="94"/>
      <c r="BR54" s="390">
        <f t="shared" ref="BR54:BR57" si="152">+BP54-BQ54</f>
        <v>0</v>
      </c>
      <c r="BS54" s="93"/>
      <c r="BT54" s="94"/>
      <c r="BU54" s="390">
        <f t="shared" ref="BU54:BU57" si="153">+BS54-BT54</f>
        <v>0</v>
      </c>
      <c r="BV54" s="93"/>
      <c r="BW54" s="94"/>
      <c r="BX54" s="390">
        <f t="shared" ref="BX54:BX57" si="154">+BV54-BW54</f>
        <v>0</v>
      </c>
      <c r="BY54" s="93"/>
      <c r="BZ54" s="94"/>
      <c r="CA54" s="390">
        <f t="shared" ref="CA54:CA57" si="155">+BY54-BZ54</f>
        <v>0</v>
      </c>
      <c r="CB54" s="93"/>
      <c r="CC54" s="94"/>
      <c r="CD54" s="390">
        <f t="shared" ref="CD54:CD57" si="156">+CB54-CC54</f>
        <v>0</v>
      </c>
      <c r="CE54" s="93"/>
      <c r="CF54" s="94"/>
      <c r="CG54" s="390">
        <f t="shared" ref="CG54:CG57" si="157">+CE54-CF54</f>
        <v>0</v>
      </c>
      <c r="CH54" s="93"/>
      <c r="CI54" s="94"/>
      <c r="CJ54" s="389">
        <f t="shared" ref="CJ54:CJ57" si="158">+CH54-CI54</f>
        <v>0</v>
      </c>
      <c r="CK54" s="93"/>
      <c r="CL54" s="94"/>
      <c r="CM54" s="577">
        <f t="shared" ref="CM54:CM57" si="159">+CK54-CL54</f>
        <v>0</v>
      </c>
      <c r="CN54" s="93"/>
      <c r="CO54" s="94"/>
      <c r="CP54" s="390">
        <f t="shared" ref="CP54:CP57" si="160">+CN54-CO54</f>
        <v>0</v>
      </c>
      <c r="CQ54" s="93"/>
      <c r="CR54" s="94"/>
      <c r="CS54" s="577">
        <f t="shared" ref="CS54:CS57" si="161">+CQ54-CR54</f>
        <v>0</v>
      </c>
      <c r="CT54" s="571"/>
      <c r="CU54" s="571"/>
      <c r="CV54" s="12"/>
      <c r="CW54" s="12"/>
      <c r="CX54" s="387">
        <f t="shared" ref="CX54:CX57" si="162">E54</f>
        <v>0</v>
      </c>
      <c r="CY54" s="388">
        <f t="shared" si="63"/>
        <v>0</v>
      </c>
      <c r="CZ54" s="390">
        <f t="shared" ref="CZ54:CZ57" si="163">+CX54-CY54</f>
        <v>0</v>
      </c>
      <c r="DA54" s="13"/>
      <c r="DB54" s="13"/>
      <c r="DC54" s="13"/>
      <c r="DD54" s="13"/>
    </row>
    <row r="55" spans="1:108" s="400" customFormat="1" ht="12.75" customHeight="1">
      <c r="A55" s="410">
        <v>45</v>
      </c>
      <c r="B55" s="145" t="s">
        <v>472</v>
      </c>
      <c r="C55" s="146"/>
      <c r="D55" s="146"/>
      <c r="E55" s="10"/>
      <c r="F55" s="92"/>
      <c r="G55" s="425">
        <f t="shared" si="131"/>
        <v>0</v>
      </c>
      <c r="H55" s="93"/>
      <c r="I55" s="94"/>
      <c r="J55" s="390">
        <f t="shared" si="132"/>
        <v>0</v>
      </c>
      <c r="K55" s="93"/>
      <c r="L55" s="94"/>
      <c r="M55" s="390">
        <f t="shared" si="133"/>
        <v>0</v>
      </c>
      <c r="N55" s="93"/>
      <c r="O55" s="94"/>
      <c r="P55" s="390">
        <f t="shared" si="134"/>
        <v>0</v>
      </c>
      <c r="Q55" s="93"/>
      <c r="R55" s="94"/>
      <c r="S55" s="390">
        <f t="shared" si="135"/>
        <v>0</v>
      </c>
      <c r="T55" s="93"/>
      <c r="U55" s="94"/>
      <c r="V55" s="390">
        <f t="shared" si="136"/>
        <v>0</v>
      </c>
      <c r="W55" s="93"/>
      <c r="X55" s="94"/>
      <c r="Y55" s="390">
        <f t="shared" si="137"/>
        <v>0</v>
      </c>
      <c r="Z55" s="93"/>
      <c r="AA55" s="94"/>
      <c r="AB55" s="390">
        <f t="shared" si="138"/>
        <v>0</v>
      </c>
      <c r="AC55" s="93"/>
      <c r="AD55" s="94"/>
      <c r="AE55" s="390">
        <f t="shared" si="139"/>
        <v>0</v>
      </c>
      <c r="AF55" s="93"/>
      <c r="AG55" s="94"/>
      <c r="AH55" s="390">
        <f t="shared" si="140"/>
        <v>0</v>
      </c>
      <c r="AI55" s="93"/>
      <c r="AJ55" s="94"/>
      <c r="AK55" s="390">
        <f t="shared" si="141"/>
        <v>0</v>
      </c>
      <c r="AL55" s="93"/>
      <c r="AM55" s="94"/>
      <c r="AN55" s="390">
        <f t="shared" si="142"/>
        <v>0</v>
      </c>
      <c r="AO55" s="93"/>
      <c r="AP55" s="94"/>
      <c r="AQ55" s="390">
        <f t="shared" si="143"/>
        <v>0</v>
      </c>
      <c r="AR55" s="93"/>
      <c r="AS55" s="94"/>
      <c r="AT55" s="390">
        <f t="shared" si="144"/>
        <v>0</v>
      </c>
      <c r="AU55" s="93"/>
      <c r="AV55" s="94"/>
      <c r="AW55" s="390">
        <f t="shared" si="145"/>
        <v>0</v>
      </c>
      <c r="AX55" s="93"/>
      <c r="AY55" s="94"/>
      <c r="AZ55" s="390">
        <f t="shared" si="146"/>
        <v>0</v>
      </c>
      <c r="BA55" s="93"/>
      <c r="BB55" s="94"/>
      <c r="BC55" s="390">
        <f t="shared" si="147"/>
        <v>0</v>
      </c>
      <c r="BD55" s="93"/>
      <c r="BE55" s="94"/>
      <c r="BF55" s="390">
        <f t="shared" si="148"/>
        <v>0</v>
      </c>
      <c r="BG55" s="93"/>
      <c r="BH55" s="94"/>
      <c r="BI55" s="390">
        <f t="shared" si="149"/>
        <v>0</v>
      </c>
      <c r="BJ55" s="93"/>
      <c r="BK55" s="94"/>
      <c r="BL55" s="390">
        <f t="shared" si="150"/>
        <v>0</v>
      </c>
      <c r="BM55" s="93"/>
      <c r="BN55" s="94"/>
      <c r="BO55" s="390">
        <f t="shared" si="151"/>
        <v>0</v>
      </c>
      <c r="BP55" s="93"/>
      <c r="BQ55" s="94"/>
      <c r="BR55" s="390">
        <f t="shared" si="152"/>
        <v>0</v>
      </c>
      <c r="BS55" s="93"/>
      <c r="BT55" s="94"/>
      <c r="BU55" s="390">
        <f t="shared" si="153"/>
        <v>0</v>
      </c>
      <c r="BV55" s="93"/>
      <c r="BW55" s="94"/>
      <c r="BX55" s="390">
        <f t="shared" si="154"/>
        <v>0</v>
      </c>
      <c r="BY55" s="93"/>
      <c r="BZ55" s="94"/>
      <c r="CA55" s="390">
        <f t="shared" si="155"/>
        <v>0</v>
      </c>
      <c r="CB55" s="93"/>
      <c r="CC55" s="94"/>
      <c r="CD55" s="390">
        <f t="shared" si="156"/>
        <v>0</v>
      </c>
      <c r="CE55" s="93"/>
      <c r="CF55" s="94"/>
      <c r="CG55" s="390">
        <f t="shared" si="157"/>
        <v>0</v>
      </c>
      <c r="CH55" s="93"/>
      <c r="CI55" s="94"/>
      <c r="CJ55" s="389">
        <f t="shared" si="158"/>
        <v>0</v>
      </c>
      <c r="CK55" s="93"/>
      <c r="CL55" s="94"/>
      <c r="CM55" s="577">
        <f t="shared" si="159"/>
        <v>0</v>
      </c>
      <c r="CN55" s="93"/>
      <c r="CO55" s="94"/>
      <c r="CP55" s="390">
        <f t="shared" si="160"/>
        <v>0</v>
      </c>
      <c r="CQ55" s="93"/>
      <c r="CR55" s="94"/>
      <c r="CS55" s="577">
        <f t="shared" si="161"/>
        <v>0</v>
      </c>
      <c r="CT55" s="571"/>
      <c r="CU55" s="571"/>
      <c r="CV55" s="12"/>
      <c r="CW55" s="12"/>
      <c r="CX55" s="387">
        <f t="shared" si="162"/>
        <v>0</v>
      </c>
      <c r="CY55" s="388">
        <f t="shared" si="63"/>
        <v>0</v>
      </c>
      <c r="CZ55" s="390">
        <f t="shared" si="163"/>
        <v>0</v>
      </c>
      <c r="DA55" s="13"/>
      <c r="DB55" s="13"/>
      <c r="DC55" s="13"/>
      <c r="DD55" s="13"/>
    </row>
    <row r="56" spans="1:108" s="400" customFormat="1" ht="12.75" customHeight="1">
      <c r="A56" s="410">
        <v>46</v>
      </c>
      <c r="B56" s="145" t="s">
        <v>472</v>
      </c>
      <c r="C56" s="146"/>
      <c r="D56" s="146"/>
      <c r="E56" s="10"/>
      <c r="F56" s="92"/>
      <c r="G56" s="425">
        <f t="shared" si="131"/>
        <v>0</v>
      </c>
      <c r="H56" s="93"/>
      <c r="I56" s="94"/>
      <c r="J56" s="390">
        <f t="shared" si="132"/>
        <v>0</v>
      </c>
      <c r="K56" s="93"/>
      <c r="L56" s="94"/>
      <c r="M56" s="390">
        <f t="shared" si="133"/>
        <v>0</v>
      </c>
      <c r="N56" s="93"/>
      <c r="O56" s="94"/>
      <c r="P56" s="390">
        <f t="shared" si="134"/>
        <v>0</v>
      </c>
      <c r="Q56" s="93"/>
      <c r="R56" s="94"/>
      <c r="S56" s="390">
        <f t="shared" si="135"/>
        <v>0</v>
      </c>
      <c r="T56" s="93"/>
      <c r="U56" s="94"/>
      <c r="V56" s="390">
        <f t="shared" si="136"/>
        <v>0</v>
      </c>
      <c r="W56" s="93"/>
      <c r="X56" s="94"/>
      <c r="Y56" s="390">
        <f t="shared" si="137"/>
        <v>0</v>
      </c>
      <c r="Z56" s="93"/>
      <c r="AA56" s="94"/>
      <c r="AB56" s="390">
        <f t="shared" si="138"/>
        <v>0</v>
      </c>
      <c r="AC56" s="93"/>
      <c r="AD56" s="94"/>
      <c r="AE56" s="390">
        <f t="shared" si="139"/>
        <v>0</v>
      </c>
      <c r="AF56" s="93"/>
      <c r="AG56" s="94"/>
      <c r="AH56" s="390">
        <f t="shared" si="140"/>
        <v>0</v>
      </c>
      <c r="AI56" s="93"/>
      <c r="AJ56" s="94"/>
      <c r="AK56" s="390">
        <f t="shared" si="141"/>
        <v>0</v>
      </c>
      <c r="AL56" s="93"/>
      <c r="AM56" s="94"/>
      <c r="AN56" s="390">
        <f t="shared" si="142"/>
        <v>0</v>
      </c>
      <c r="AO56" s="93"/>
      <c r="AP56" s="94"/>
      <c r="AQ56" s="390">
        <f t="shared" si="143"/>
        <v>0</v>
      </c>
      <c r="AR56" s="93"/>
      <c r="AS56" s="94"/>
      <c r="AT56" s="390">
        <f t="shared" si="144"/>
        <v>0</v>
      </c>
      <c r="AU56" s="93"/>
      <c r="AV56" s="94"/>
      <c r="AW56" s="390">
        <f t="shared" si="145"/>
        <v>0</v>
      </c>
      <c r="AX56" s="93"/>
      <c r="AY56" s="94"/>
      <c r="AZ56" s="390">
        <f t="shared" si="146"/>
        <v>0</v>
      </c>
      <c r="BA56" s="93"/>
      <c r="BB56" s="94"/>
      <c r="BC56" s="390">
        <f t="shared" si="147"/>
        <v>0</v>
      </c>
      <c r="BD56" s="93"/>
      <c r="BE56" s="94"/>
      <c r="BF56" s="390">
        <f t="shared" si="148"/>
        <v>0</v>
      </c>
      <c r="BG56" s="93"/>
      <c r="BH56" s="94"/>
      <c r="BI56" s="390">
        <f t="shared" si="149"/>
        <v>0</v>
      </c>
      <c r="BJ56" s="93"/>
      <c r="BK56" s="94"/>
      <c r="BL56" s="390">
        <f t="shared" si="150"/>
        <v>0</v>
      </c>
      <c r="BM56" s="93"/>
      <c r="BN56" s="94"/>
      <c r="BO56" s="390">
        <f t="shared" si="151"/>
        <v>0</v>
      </c>
      <c r="BP56" s="93"/>
      <c r="BQ56" s="94"/>
      <c r="BR56" s="390">
        <f t="shared" si="152"/>
        <v>0</v>
      </c>
      <c r="BS56" s="93"/>
      <c r="BT56" s="94"/>
      <c r="BU56" s="390">
        <f t="shared" si="153"/>
        <v>0</v>
      </c>
      <c r="BV56" s="93"/>
      <c r="BW56" s="94"/>
      <c r="BX56" s="390">
        <f t="shared" si="154"/>
        <v>0</v>
      </c>
      <c r="BY56" s="93"/>
      <c r="BZ56" s="94"/>
      <c r="CA56" s="390">
        <f t="shared" si="155"/>
        <v>0</v>
      </c>
      <c r="CB56" s="93"/>
      <c r="CC56" s="94"/>
      <c r="CD56" s="390">
        <f t="shared" si="156"/>
        <v>0</v>
      </c>
      <c r="CE56" s="93"/>
      <c r="CF56" s="94"/>
      <c r="CG56" s="390">
        <f t="shared" si="157"/>
        <v>0</v>
      </c>
      <c r="CH56" s="93"/>
      <c r="CI56" s="94"/>
      <c r="CJ56" s="389">
        <f t="shared" si="158"/>
        <v>0</v>
      </c>
      <c r="CK56" s="93"/>
      <c r="CL56" s="94"/>
      <c r="CM56" s="577">
        <f t="shared" si="159"/>
        <v>0</v>
      </c>
      <c r="CN56" s="93"/>
      <c r="CO56" s="94"/>
      <c r="CP56" s="390">
        <f t="shared" si="160"/>
        <v>0</v>
      </c>
      <c r="CQ56" s="93"/>
      <c r="CR56" s="94"/>
      <c r="CS56" s="577">
        <f t="shared" si="161"/>
        <v>0</v>
      </c>
      <c r="CT56" s="571"/>
      <c r="CU56" s="571"/>
      <c r="CV56" s="12"/>
      <c r="CW56" s="12"/>
      <c r="CX56" s="387">
        <f t="shared" si="162"/>
        <v>0</v>
      </c>
      <c r="CY56" s="388">
        <f t="shared" si="63"/>
        <v>0</v>
      </c>
      <c r="CZ56" s="390">
        <f t="shared" si="163"/>
        <v>0</v>
      </c>
      <c r="DA56" s="13"/>
      <c r="DB56" s="13"/>
      <c r="DC56" s="13"/>
      <c r="DD56" s="13"/>
    </row>
    <row r="57" spans="1:108" s="400" customFormat="1" ht="12.75" customHeight="1">
      <c r="A57" s="410">
        <v>47</v>
      </c>
      <c r="B57" s="145" t="s">
        <v>472</v>
      </c>
      <c r="C57" s="146"/>
      <c r="D57" s="146"/>
      <c r="E57" s="10"/>
      <c r="F57" s="92"/>
      <c r="G57" s="425">
        <f t="shared" si="131"/>
        <v>0</v>
      </c>
      <c r="H57" s="93"/>
      <c r="I57" s="94"/>
      <c r="J57" s="390">
        <f t="shared" si="132"/>
        <v>0</v>
      </c>
      <c r="K57" s="93"/>
      <c r="L57" s="94"/>
      <c r="M57" s="390">
        <f t="shared" si="133"/>
        <v>0</v>
      </c>
      <c r="N57" s="93"/>
      <c r="O57" s="94"/>
      <c r="P57" s="390">
        <f t="shared" si="134"/>
        <v>0</v>
      </c>
      <c r="Q57" s="93"/>
      <c r="R57" s="94"/>
      <c r="S57" s="390">
        <f t="shared" si="135"/>
        <v>0</v>
      </c>
      <c r="T57" s="93"/>
      <c r="U57" s="94"/>
      <c r="V57" s="390">
        <f t="shared" si="136"/>
        <v>0</v>
      </c>
      <c r="W57" s="93"/>
      <c r="X57" s="94"/>
      <c r="Y57" s="390">
        <f t="shared" si="137"/>
        <v>0</v>
      </c>
      <c r="Z57" s="93"/>
      <c r="AA57" s="94"/>
      <c r="AB57" s="390">
        <f t="shared" si="138"/>
        <v>0</v>
      </c>
      <c r="AC57" s="93"/>
      <c r="AD57" s="94"/>
      <c r="AE57" s="390">
        <f t="shared" si="139"/>
        <v>0</v>
      </c>
      <c r="AF57" s="93"/>
      <c r="AG57" s="94"/>
      <c r="AH57" s="390">
        <f t="shared" si="140"/>
        <v>0</v>
      </c>
      <c r="AI57" s="93"/>
      <c r="AJ57" s="94"/>
      <c r="AK57" s="390">
        <f t="shared" si="141"/>
        <v>0</v>
      </c>
      <c r="AL57" s="93"/>
      <c r="AM57" s="94"/>
      <c r="AN57" s="390">
        <f t="shared" si="142"/>
        <v>0</v>
      </c>
      <c r="AO57" s="93"/>
      <c r="AP57" s="94"/>
      <c r="AQ57" s="390">
        <f t="shared" si="143"/>
        <v>0</v>
      </c>
      <c r="AR57" s="93"/>
      <c r="AS57" s="94"/>
      <c r="AT57" s="390">
        <f t="shared" si="144"/>
        <v>0</v>
      </c>
      <c r="AU57" s="93"/>
      <c r="AV57" s="94"/>
      <c r="AW57" s="390">
        <f t="shared" si="145"/>
        <v>0</v>
      </c>
      <c r="AX57" s="93"/>
      <c r="AY57" s="94"/>
      <c r="AZ57" s="390">
        <f t="shared" si="146"/>
        <v>0</v>
      </c>
      <c r="BA57" s="93"/>
      <c r="BB57" s="94"/>
      <c r="BC57" s="390">
        <f t="shared" si="147"/>
        <v>0</v>
      </c>
      <c r="BD57" s="93"/>
      <c r="BE57" s="94"/>
      <c r="BF57" s="390">
        <f t="shared" si="148"/>
        <v>0</v>
      </c>
      <c r="BG57" s="93"/>
      <c r="BH57" s="94"/>
      <c r="BI57" s="390">
        <f t="shared" si="149"/>
        <v>0</v>
      </c>
      <c r="BJ57" s="93"/>
      <c r="BK57" s="94"/>
      <c r="BL57" s="390">
        <f t="shared" si="150"/>
        <v>0</v>
      </c>
      <c r="BM57" s="93"/>
      <c r="BN57" s="94"/>
      <c r="BO57" s="390">
        <f t="shared" si="151"/>
        <v>0</v>
      </c>
      <c r="BP57" s="93"/>
      <c r="BQ57" s="94"/>
      <c r="BR57" s="390">
        <f t="shared" si="152"/>
        <v>0</v>
      </c>
      <c r="BS57" s="93"/>
      <c r="BT57" s="94"/>
      <c r="BU57" s="390">
        <f t="shared" si="153"/>
        <v>0</v>
      </c>
      <c r="BV57" s="93"/>
      <c r="BW57" s="94"/>
      <c r="BX57" s="390">
        <f t="shared" si="154"/>
        <v>0</v>
      </c>
      <c r="BY57" s="93"/>
      <c r="BZ57" s="94"/>
      <c r="CA57" s="390">
        <f t="shared" si="155"/>
        <v>0</v>
      </c>
      <c r="CB57" s="93"/>
      <c r="CC57" s="94"/>
      <c r="CD57" s="390">
        <f t="shared" si="156"/>
        <v>0</v>
      </c>
      <c r="CE57" s="93"/>
      <c r="CF57" s="94"/>
      <c r="CG57" s="390">
        <f t="shared" si="157"/>
        <v>0</v>
      </c>
      <c r="CH57" s="93"/>
      <c r="CI57" s="94"/>
      <c r="CJ57" s="389">
        <f t="shared" si="158"/>
        <v>0</v>
      </c>
      <c r="CK57" s="93"/>
      <c r="CL57" s="94"/>
      <c r="CM57" s="577">
        <f t="shared" si="159"/>
        <v>0</v>
      </c>
      <c r="CN57" s="93"/>
      <c r="CO57" s="94"/>
      <c r="CP57" s="390">
        <f t="shared" si="160"/>
        <v>0</v>
      </c>
      <c r="CQ57" s="93"/>
      <c r="CR57" s="94"/>
      <c r="CS57" s="577">
        <f t="shared" si="161"/>
        <v>0</v>
      </c>
      <c r="CT57" s="571"/>
      <c r="CU57" s="571"/>
      <c r="CV57" s="12"/>
      <c r="CW57" s="12"/>
      <c r="CX57" s="387">
        <f t="shared" si="162"/>
        <v>0</v>
      </c>
      <c r="CY57" s="388">
        <f t="shared" si="63"/>
        <v>0</v>
      </c>
      <c r="CZ57" s="390">
        <f t="shared" si="163"/>
        <v>0</v>
      </c>
      <c r="DA57" s="13"/>
      <c r="DB57" s="13"/>
      <c r="DC57" s="13"/>
      <c r="DD57" s="13"/>
    </row>
    <row r="58" spans="1:108" s="400" customFormat="1" ht="12.75" customHeight="1">
      <c r="A58" s="410">
        <v>48</v>
      </c>
      <c r="B58" s="145" t="s">
        <v>472</v>
      </c>
      <c r="C58" s="146"/>
      <c r="D58" s="146"/>
      <c r="E58" s="10"/>
      <c r="F58" s="92"/>
      <c r="G58" s="425">
        <f t="shared" si="106"/>
        <v>0</v>
      </c>
      <c r="H58" s="93"/>
      <c r="I58" s="94"/>
      <c r="J58" s="390">
        <f t="shared" si="107"/>
        <v>0</v>
      </c>
      <c r="K58" s="93"/>
      <c r="L58" s="94"/>
      <c r="M58" s="390">
        <f t="shared" si="108"/>
        <v>0</v>
      </c>
      <c r="N58" s="93"/>
      <c r="O58" s="94"/>
      <c r="P58" s="390">
        <f t="shared" si="109"/>
        <v>0</v>
      </c>
      <c r="Q58" s="93"/>
      <c r="R58" s="94"/>
      <c r="S58" s="390">
        <f t="shared" si="110"/>
        <v>0</v>
      </c>
      <c r="T58" s="93"/>
      <c r="U58" s="94"/>
      <c r="V58" s="390">
        <f t="shared" si="111"/>
        <v>0</v>
      </c>
      <c r="W58" s="93"/>
      <c r="X58" s="94"/>
      <c r="Y58" s="390">
        <f t="shared" si="112"/>
        <v>0</v>
      </c>
      <c r="Z58" s="93"/>
      <c r="AA58" s="94"/>
      <c r="AB58" s="390">
        <f t="shared" si="113"/>
        <v>0</v>
      </c>
      <c r="AC58" s="93"/>
      <c r="AD58" s="94"/>
      <c r="AE58" s="390">
        <f t="shared" si="114"/>
        <v>0</v>
      </c>
      <c r="AF58" s="93"/>
      <c r="AG58" s="94"/>
      <c r="AH58" s="390">
        <f t="shared" si="115"/>
        <v>0</v>
      </c>
      <c r="AI58" s="93"/>
      <c r="AJ58" s="94"/>
      <c r="AK58" s="390">
        <f t="shared" si="116"/>
        <v>0</v>
      </c>
      <c r="AL58" s="93"/>
      <c r="AM58" s="94"/>
      <c r="AN58" s="390">
        <f t="shared" si="117"/>
        <v>0</v>
      </c>
      <c r="AO58" s="93"/>
      <c r="AP58" s="94"/>
      <c r="AQ58" s="390">
        <f t="shared" si="118"/>
        <v>0</v>
      </c>
      <c r="AR58" s="93"/>
      <c r="AS58" s="94"/>
      <c r="AT58" s="390">
        <f t="shared" si="119"/>
        <v>0</v>
      </c>
      <c r="AU58" s="93"/>
      <c r="AV58" s="94"/>
      <c r="AW58" s="390">
        <f t="shared" si="120"/>
        <v>0</v>
      </c>
      <c r="AX58" s="93"/>
      <c r="AY58" s="94"/>
      <c r="AZ58" s="390">
        <f t="shared" si="121"/>
        <v>0</v>
      </c>
      <c r="BA58" s="93"/>
      <c r="BB58" s="94"/>
      <c r="BC58" s="390">
        <f t="shared" si="122"/>
        <v>0</v>
      </c>
      <c r="BD58" s="93"/>
      <c r="BE58" s="94"/>
      <c r="BF58" s="390">
        <f t="shared" si="123"/>
        <v>0</v>
      </c>
      <c r="BG58" s="93"/>
      <c r="BH58" s="94"/>
      <c r="BI58" s="390">
        <f t="shared" si="124"/>
        <v>0</v>
      </c>
      <c r="BJ58" s="93"/>
      <c r="BK58" s="94"/>
      <c r="BL58" s="390">
        <f t="shared" si="125"/>
        <v>0</v>
      </c>
      <c r="BM58" s="93"/>
      <c r="BN58" s="94"/>
      <c r="BO58" s="390">
        <f t="shared" si="126"/>
        <v>0</v>
      </c>
      <c r="BP58" s="93"/>
      <c r="BQ58" s="94"/>
      <c r="BR58" s="390">
        <f t="shared" si="85"/>
        <v>0</v>
      </c>
      <c r="BS58" s="93"/>
      <c r="BT58" s="94"/>
      <c r="BU58" s="390">
        <f t="shared" si="86"/>
        <v>0</v>
      </c>
      <c r="BV58" s="93"/>
      <c r="BW58" s="94"/>
      <c r="BX58" s="390">
        <f t="shared" si="87"/>
        <v>0</v>
      </c>
      <c r="BY58" s="93"/>
      <c r="BZ58" s="94"/>
      <c r="CA58" s="390">
        <f t="shared" si="88"/>
        <v>0</v>
      </c>
      <c r="CB58" s="93"/>
      <c r="CC58" s="94"/>
      <c r="CD58" s="390">
        <f t="shared" si="89"/>
        <v>0</v>
      </c>
      <c r="CE58" s="93"/>
      <c r="CF58" s="94"/>
      <c r="CG58" s="390">
        <f t="shared" si="90"/>
        <v>0</v>
      </c>
      <c r="CH58" s="93"/>
      <c r="CI58" s="94"/>
      <c r="CJ58" s="389">
        <f t="shared" si="127"/>
        <v>0</v>
      </c>
      <c r="CK58" s="93"/>
      <c r="CL58" s="94"/>
      <c r="CM58" s="577">
        <f t="shared" si="31"/>
        <v>0</v>
      </c>
      <c r="CN58" s="93"/>
      <c r="CO58" s="94"/>
      <c r="CP58" s="390">
        <f t="shared" si="92"/>
        <v>0</v>
      </c>
      <c r="CQ58" s="93"/>
      <c r="CR58" s="94"/>
      <c r="CS58" s="577">
        <f t="shared" si="128"/>
        <v>0</v>
      </c>
      <c r="CT58" s="571"/>
      <c r="CU58" s="571"/>
      <c r="CV58" s="12"/>
      <c r="CW58" s="12"/>
      <c r="CX58" s="387">
        <f t="shared" si="29"/>
        <v>0</v>
      </c>
      <c r="CY58" s="388">
        <f t="shared" si="63"/>
        <v>0</v>
      </c>
      <c r="CZ58" s="390">
        <f t="shared" si="33"/>
        <v>0</v>
      </c>
      <c r="DA58" s="13"/>
      <c r="DB58" s="13"/>
      <c r="DC58" s="13"/>
      <c r="DD58" s="13"/>
    </row>
    <row r="59" spans="1:108" s="400" customFormat="1" ht="11" thickBot="1">
      <c r="A59" s="411"/>
      <c r="B59" s="412" t="s">
        <v>473</v>
      </c>
      <c r="C59" s="413"/>
      <c r="D59" s="413"/>
      <c r="E59" s="414">
        <f t="shared" ref="E59:AJ59" si="164">SUM(E11:E58)</f>
        <v>0</v>
      </c>
      <c r="F59" s="415">
        <f t="shared" si="164"/>
        <v>0</v>
      </c>
      <c r="G59" s="416">
        <f t="shared" si="164"/>
        <v>0</v>
      </c>
      <c r="H59" s="391">
        <f t="shared" si="164"/>
        <v>0</v>
      </c>
      <c r="I59" s="392">
        <f t="shared" si="164"/>
        <v>0</v>
      </c>
      <c r="J59" s="393">
        <f t="shared" si="164"/>
        <v>0</v>
      </c>
      <c r="K59" s="391">
        <f t="shared" si="164"/>
        <v>0</v>
      </c>
      <c r="L59" s="392">
        <f t="shared" si="164"/>
        <v>0</v>
      </c>
      <c r="M59" s="393">
        <f t="shared" si="164"/>
        <v>0</v>
      </c>
      <c r="N59" s="391">
        <f t="shared" si="164"/>
        <v>0</v>
      </c>
      <c r="O59" s="392">
        <f t="shared" si="164"/>
        <v>0</v>
      </c>
      <c r="P59" s="393">
        <f t="shared" si="164"/>
        <v>0</v>
      </c>
      <c r="Q59" s="391">
        <f t="shared" si="164"/>
        <v>0</v>
      </c>
      <c r="R59" s="392">
        <f t="shared" si="164"/>
        <v>0</v>
      </c>
      <c r="S59" s="393">
        <f t="shared" si="164"/>
        <v>0</v>
      </c>
      <c r="T59" s="391">
        <f t="shared" si="164"/>
        <v>0</v>
      </c>
      <c r="U59" s="392">
        <f t="shared" si="164"/>
        <v>0</v>
      </c>
      <c r="V59" s="393">
        <f t="shared" si="164"/>
        <v>0</v>
      </c>
      <c r="W59" s="391">
        <f t="shared" si="164"/>
        <v>0</v>
      </c>
      <c r="X59" s="392">
        <f t="shared" si="164"/>
        <v>0</v>
      </c>
      <c r="Y59" s="393">
        <f t="shared" si="164"/>
        <v>0</v>
      </c>
      <c r="Z59" s="391">
        <f t="shared" si="164"/>
        <v>0</v>
      </c>
      <c r="AA59" s="392">
        <f t="shared" si="164"/>
        <v>0</v>
      </c>
      <c r="AB59" s="393">
        <f t="shared" si="164"/>
        <v>0</v>
      </c>
      <c r="AC59" s="391">
        <f t="shared" si="164"/>
        <v>0</v>
      </c>
      <c r="AD59" s="392">
        <f t="shared" si="164"/>
        <v>0</v>
      </c>
      <c r="AE59" s="393">
        <f t="shared" si="164"/>
        <v>0</v>
      </c>
      <c r="AF59" s="391">
        <f t="shared" si="164"/>
        <v>0</v>
      </c>
      <c r="AG59" s="392">
        <f t="shared" si="164"/>
        <v>0</v>
      </c>
      <c r="AH59" s="393">
        <f t="shared" si="164"/>
        <v>0</v>
      </c>
      <c r="AI59" s="391">
        <f t="shared" si="164"/>
        <v>0</v>
      </c>
      <c r="AJ59" s="392">
        <f t="shared" si="164"/>
        <v>0</v>
      </c>
      <c r="AK59" s="393">
        <f t="shared" ref="AK59:BP59" si="165">SUM(AK11:AK58)</f>
        <v>0</v>
      </c>
      <c r="AL59" s="391">
        <f t="shared" si="165"/>
        <v>0</v>
      </c>
      <c r="AM59" s="392">
        <f t="shared" si="165"/>
        <v>0</v>
      </c>
      <c r="AN59" s="393">
        <f t="shared" si="165"/>
        <v>0</v>
      </c>
      <c r="AO59" s="391">
        <f t="shared" si="165"/>
        <v>0</v>
      </c>
      <c r="AP59" s="392">
        <f t="shared" si="165"/>
        <v>0</v>
      </c>
      <c r="AQ59" s="393">
        <f t="shared" si="165"/>
        <v>0</v>
      </c>
      <c r="AR59" s="391">
        <f t="shared" si="165"/>
        <v>0</v>
      </c>
      <c r="AS59" s="392">
        <f t="shared" si="165"/>
        <v>0</v>
      </c>
      <c r="AT59" s="393">
        <f t="shared" si="165"/>
        <v>0</v>
      </c>
      <c r="AU59" s="391">
        <f t="shared" si="165"/>
        <v>0</v>
      </c>
      <c r="AV59" s="392">
        <f t="shared" si="165"/>
        <v>0</v>
      </c>
      <c r="AW59" s="393">
        <f t="shared" si="165"/>
        <v>0</v>
      </c>
      <c r="AX59" s="391">
        <f t="shared" si="165"/>
        <v>0</v>
      </c>
      <c r="AY59" s="392">
        <f t="shared" si="165"/>
        <v>0</v>
      </c>
      <c r="AZ59" s="393">
        <f t="shared" si="165"/>
        <v>0</v>
      </c>
      <c r="BA59" s="391">
        <f t="shared" si="165"/>
        <v>0</v>
      </c>
      <c r="BB59" s="392">
        <f t="shared" si="165"/>
        <v>0</v>
      </c>
      <c r="BC59" s="393">
        <f t="shared" si="165"/>
        <v>0</v>
      </c>
      <c r="BD59" s="391">
        <f t="shared" si="165"/>
        <v>0</v>
      </c>
      <c r="BE59" s="392">
        <f t="shared" si="165"/>
        <v>0</v>
      </c>
      <c r="BF59" s="393">
        <f t="shared" si="165"/>
        <v>0</v>
      </c>
      <c r="BG59" s="391">
        <f t="shared" si="165"/>
        <v>0</v>
      </c>
      <c r="BH59" s="392">
        <f t="shared" si="165"/>
        <v>0</v>
      </c>
      <c r="BI59" s="393">
        <f t="shared" si="165"/>
        <v>0</v>
      </c>
      <c r="BJ59" s="391">
        <f t="shared" si="165"/>
        <v>0</v>
      </c>
      <c r="BK59" s="392">
        <f t="shared" si="165"/>
        <v>0</v>
      </c>
      <c r="BL59" s="393">
        <f t="shared" si="165"/>
        <v>0</v>
      </c>
      <c r="BM59" s="391">
        <f t="shared" si="165"/>
        <v>0</v>
      </c>
      <c r="BN59" s="392">
        <f t="shared" si="165"/>
        <v>0</v>
      </c>
      <c r="BO59" s="393">
        <f t="shared" si="165"/>
        <v>0</v>
      </c>
      <c r="BP59" s="391">
        <f t="shared" si="165"/>
        <v>0</v>
      </c>
      <c r="BQ59" s="392">
        <f t="shared" ref="BQ59:CK59" si="166">SUM(BQ11:BQ58)</f>
        <v>0</v>
      </c>
      <c r="BR59" s="393">
        <f t="shared" si="166"/>
        <v>0</v>
      </c>
      <c r="BS59" s="391">
        <f t="shared" si="166"/>
        <v>0</v>
      </c>
      <c r="BT59" s="392">
        <f t="shared" si="166"/>
        <v>0</v>
      </c>
      <c r="BU59" s="393">
        <f t="shared" si="166"/>
        <v>0</v>
      </c>
      <c r="BV59" s="391">
        <f t="shared" si="166"/>
        <v>0</v>
      </c>
      <c r="BW59" s="392">
        <f t="shared" si="166"/>
        <v>0</v>
      </c>
      <c r="BX59" s="393">
        <f t="shared" si="166"/>
        <v>0</v>
      </c>
      <c r="BY59" s="391">
        <f t="shared" si="166"/>
        <v>0</v>
      </c>
      <c r="BZ59" s="392">
        <f t="shared" si="166"/>
        <v>0</v>
      </c>
      <c r="CA59" s="393">
        <f t="shared" si="166"/>
        <v>0</v>
      </c>
      <c r="CB59" s="391">
        <f t="shared" si="166"/>
        <v>0</v>
      </c>
      <c r="CC59" s="392">
        <f t="shared" si="166"/>
        <v>0</v>
      </c>
      <c r="CD59" s="393">
        <f t="shared" si="166"/>
        <v>0</v>
      </c>
      <c r="CE59" s="391">
        <f t="shared" si="166"/>
        <v>0</v>
      </c>
      <c r="CF59" s="392">
        <f t="shared" si="166"/>
        <v>0</v>
      </c>
      <c r="CG59" s="393">
        <f t="shared" si="166"/>
        <v>0</v>
      </c>
      <c r="CH59" s="391">
        <f t="shared" si="166"/>
        <v>0</v>
      </c>
      <c r="CI59" s="392">
        <f t="shared" si="166"/>
        <v>0</v>
      </c>
      <c r="CJ59" s="417">
        <f t="shared" si="166"/>
        <v>0</v>
      </c>
      <c r="CK59" s="578">
        <f t="shared" si="166"/>
        <v>0</v>
      </c>
      <c r="CL59" s="579">
        <v>0</v>
      </c>
      <c r="CM59" s="580"/>
      <c r="CN59" s="391">
        <f t="shared" ref="CN59:CP59" si="167">SUM(CN11:CN58)</f>
        <v>0</v>
      </c>
      <c r="CO59" s="392">
        <f t="shared" si="167"/>
        <v>0</v>
      </c>
      <c r="CP59" s="393">
        <f t="shared" si="167"/>
        <v>0</v>
      </c>
      <c r="CQ59" s="578">
        <f>SUM(CQ11:CQ58)</f>
        <v>0</v>
      </c>
      <c r="CR59" s="579">
        <v>0</v>
      </c>
      <c r="CS59" s="580"/>
      <c r="CT59" s="571"/>
      <c r="CU59" s="571"/>
      <c r="CV59" s="12"/>
      <c r="CW59" s="12"/>
      <c r="CX59" s="391">
        <f t="shared" si="29"/>
        <v>0</v>
      </c>
      <c r="CY59" s="392">
        <f t="shared" si="63"/>
        <v>0</v>
      </c>
      <c r="CZ59" s="393">
        <f t="shared" si="33"/>
        <v>0</v>
      </c>
      <c r="DA59" s="13"/>
      <c r="DB59" s="13"/>
      <c r="DC59" s="13"/>
      <c r="DD59" s="13"/>
    </row>
    <row r="60" spans="1:108" s="26" customFormat="1" ht="9.5" thickTop="1">
      <c r="C60" s="419"/>
      <c r="D60" s="419"/>
      <c r="E60" s="418" t="s">
        <v>474</v>
      </c>
      <c r="G60" s="420"/>
      <c r="H60" s="420"/>
      <c r="I60" s="420"/>
      <c r="J60" s="420"/>
      <c r="K60" s="420"/>
      <c r="L60" s="420"/>
      <c r="M60" s="420"/>
      <c r="N60" s="483"/>
      <c r="O60" s="483"/>
      <c r="P60" s="483"/>
      <c r="Q60" s="483"/>
      <c r="R60" s="483"/>
      <c r="S60" s="483"/>
      <c r="T60" s="483"/>
      <c r="U60" s="483"/>
      <c r="V60" s="483"/>
      <c r="W60" s="483"/>
      <c r="X60" s="483"/>
      <c r="Y60" s="483"/>
      <c r="Z60" s="483"/>
      <c r="AA60" s="483"/>
      <c r="AB60" s="483"/>
      <c r="AC60" s="483"/>
      <c r="AD60" s="483"/>
      <c r="AE60" s="483"/>
      <c r="AF60" s="483"/>
      <c r="AG60" s="483"/>
      <c r="AH60" s="483"/>
      <c r="AI60" s="483"/>
      <c r="AJ60" s="483"/>
      <c r="AK60" s="483"/>
      <c r="AL60" s="483"/>
      <c r="AM60" s="483"/>
      <c r="AN60" s="483"/>
      <c r="AO60" s="483"/>
      <c r="AP60" s="483"/>
      <c r="AQ60" s="483"/>
      <c r="AR60" s="483"/>
      <c r="AS60" s="483"/>
      <c r="AT60" s="483"/>
      <c r="AU60" s="483"/>
      <c r="AV60" s="483"/>
      <c r="AW60" s="483"/>
      <c r="AX60" s="483"/>
      <c r="AY60" s="483"/>
      <c r="AZ60" s="483"/>
      <c r="BA60" s="483"/>
      <c r="BB60" s="483"/>
      <c r="BC60" s="483"/>
      <c r="BD60" s="483"/>
      <c r="BE60" s="483"/>
      <c r="BF60" s="483"/>
      <c r="BG60" s="483"/>
      <c r="BH60" s="483"/>
      <c r="BI60" s="483"/>
      <c r="BJ60" s="483"/>
      <c r="BK60" s="483"/>
      <c r="BL60" s="483"/>
      <c r="BM60" s="483"/>
      <c r="BN60" s="483"/>
      <c r="BO60" s="483"/>
      <c r="BP60" s="483"/>
      <c r="BQ60" s="483"/>
      <c r="BR60" s="483"/>
      <c r="BS60" s="483"/>
      <c r="BT60" s="483"/>
      <c r="BU60" s="483"/>
      <c r="BV60" s="483"/>
      <c r="BW60" s="483"/>
      <c r="BX60" s="483"/>
      <c r="BY60" s="483"/>
      <c r="BZ60" s="483"/>
      <c r="CA60" s="483"/>
      <c r="CB60" s="483"/>
      <c r="CC60" s="483"/>
      <c r="CD60" s="483"/>
      <c r="CE60" s="483"/>
      <c r="CF60" s="483"/>
      <c r="CG60" s="483"/>
      <c r="CH60" s="483"/>
      <c r="CI60" s="483"/>
      <c r="CJ60" s="483"/>
      <c r="CK60" s="483"/>
      <c r="CL60" s="483"/>
      <c r="CM60" s="483"/>
      <c r="CN60" s="483"/>
      <c r="CO60" s="483"/>
      <c r="CP60" s="483"/>
      <c r="CQ60" s="483"/>
      <c r="CR60" s="483"/>
      <c r="CS60" s="483"/>
      <c r="CT60" s="483"/>
      <c r="CU60" s="483"/>
      <c r="CV60" s="483"/>
      <c r="CW60" s="483"/>
      <c r="CX60" s="484"/>
      <c r="CY60" s="484"/>
      <c r="CZ60" s="484"/>
      <c r="DA60" s="27"/>
      <c r="DB60" s="27"/>
      <c r="DC60" s="27"/>
      <c r="DD60" s="27"/>
    </row>
    <row r="61" spans="1:108" s="26" customFormat="1" ht="9">
      <c r="C61" s="419"/>
      <c r="D61" s="419"/>
      <c r="E61" s="418" t="s">
        <v>475</v>
      </c>
      <c r="G61" s="421"/>
      <c r="H61" s="420"/>
      <c r="I61" s="420"/>
      <c r="J61" s="420"/>
      <c r="K61" s="420"/>
      <c r="L61" s="420"/>
      <c r="M61" s="420"/>
      <c r="N61" s="483"/>
      <c r="O61" s="483"/>
      <c r="P61" s="483"/>
      <c r="Q61" s="483"/>
      <c r="R61" s="483"/>
      <c r="S61" s="483"/>
      <c r="T61" s="483"/>
      <c r="U61" s="483"/>
      <c r="V61" s="483"/>
      <c r="W61" s="483"/>
      <c r="X61" s="483"/>
      <c r="Y61" s="483"/>
      <c r="Z61" s="483"/>
      <c r="AA61" s="483"/>
      <c r="AB61" s="483"/>
      <c r="AC61" s="483"/>
      <c r="AD61" s="483"/>
      <c r="AE61" s="483"/>
      <c r="AF61" s="483"/>
      <c r="AG61" s="483"/>
      <c r="AH61" s="483"/>
      <c r="AI61" s="483"/>
      <c r="AJ61" s="483"/>
      <c r="AK61" s="483"/>
      <c r="AL61" s="483"/>
      <c r="AM61" s="483"/>
      <c r="AN61" s="483"/>
      <c r="AO61" s="483"/>
      <c r="AP61" s="483"/>
      <c r="AQ61" s="483"/>
      <c r="AR61" s="483"/>
      <c r="AS61" s="483"/>
      <c r="AT61" s="483"/>
      <c r="AU61" s="483"/>
      <c r="AV61" s="483"/>
      <c r="AW61" s="483"/>
      <c r="AX61" s="483"/>
      <c r="AY61" s="483"/>
      <c r="AZ61" s="483"/>
      <c r="BA61" s="483"/>
      <c r="BB61" s="483"/>
      <c r="BC61" s="483"/>
      <c r="BD61" s="483"/>
      <c r="BE61" s="483"/>
      <c r="BF61" s="483"/>
      <c r="BG61" s="483"/>
      <c r="BH61" s="483"/>
      <c r="BI61" s="483"/>
      <c r="BJ61" s="483"/>
      <c r="BK61" s="483"/>
      <c r="BL61" s="483"/>
      <c r="BM61" s="483"/>
      <c r="BN61" s="483"/>
      <c r="BO61" s="483"/>
      <c r="BP61" s="483"/>
      <c r="BQ61" s="483"/>
      <c r="BR61" s="483"/>
      <c r="BS61" s="483"/>
      <c r="BT61" s="483"/>
      <c r="BU61" s="483"/>
      <c r="BV61" s="483"/>
      <c r="BW61" s="483"/>
      <c r="BX61" s="483"/>
      <c r="BY61" s="483"/>
      <c r="BZ61" s="483"/>
      <c r="CA61" s="483"/>
      <c r="CB61" s="483"/>
      <c r="CC61" s="483"/>
      <c r="CD61" s="483"/>
      <c r="CE61" s="483"/>
      <c r="CF61" s="483"/>
      <c r="CG61" s="483"/>
      <c r="CH61" s="483"/>
      <c r="CI61" s="483"/>
      <c r="CJ61" s="483"/>
      <c r="CK61" s="483"/>
      <c r="CL61" s="483"/>
      <c r="CM61" s="483"/>
      <c r="CN61" s="483"/>
      <c r="CO61" s="483"/>
      <c r="CP61" s="483"/>
      <c r="CQ61" s="483"/>
      <c r="CR61" s="483"/>
      <c r="CS61" s="483"/>
      <c r="CT61" s="483"/>
      <c r="CU61" s="483"/>
      <c r="CV61" s="483"/>
      <c r="CW61" s="483"/>
      <c r="CX61" s="484"/>
      <c r="CY61" s="485"/>
      <c r="CZ61" s="485"/>
    </row>
    <row r="62" spans="1:108">
      <c r="E62" s="12"/>
      <c r="F62" s="12"/>
      <c r="G62" s="12"/>
      <c r="H62" s="12"/>
      <c r="I62" s="12"/>
      <c r="J62" s="12"/>
      <c r="K62" s="12"/>
      <c r="L62" s="12"/>
      <c r="M62" s="12"/>
      <c r="N62" s="13"/>
      <c r="O62" s="13"/>
      <c r="P62" s="13"/>
      <c r="Q62" s="13"/>
      <c r="R62" s="13"/>
      <c r="S62" s="13"/>
      <c r="T62" s="13"/>
      <c r="U62" s="13"/>
      <c r="V62" s="13"/>
      <c r="W62" s="13"/>
      <c r="X62" s="13"/>
      <c r="Y62" s="13"/>
      <c r="AH62" s="13"/>
      <c r="AI62" s="13"/>
      <c r="AJ62" s="13"/>
      <c r="AK62" s="13"/>
      <c r="AL62" s="13"/>
      <c r="AM62" s="14"/>
      <c r="AN62" s="15"/>
      <c r="AQ62" s="13"/>
      <c r="AR62" s="13"/>
      <c r="AS62" s="13"/>
      <c r="AT62" s="13"/>
      <c r="AU62" s="13"/>
      <c r="AV62" s="14"/>
      <c r="AW62" s="15"/>
      <c r="AZ62" s="13"/>
      <c r="BA62" s="13"/>
      <c r="BB62" s="13"/>
      <c r="BC62" s="13"/>
      <c r="BD62" s="13"/>
      <c r="BE62" s="14"/>
      <c r="BF62" s="15"/>
      <c r="BI62" s="13"/>
      <c r="BJ62" s="13"/>
      <c r="BK62" s="13"/>
      <c r="BL62" s="13"/>
      <c r="BM62" s="13"/>
      <c r="BN62" s="14"/>
      <c r="BO62" s="15"/>
      <c r="BR62" s="13"/>
      <c r="BS62" s="13"/>
      <c r="BT62" s="13"/>
      <c r="BU62" s="13"/>
      <c r="BV62" s="13"/>
      <c r="BW62" s="14"/>
      <c r="BX62" s="15"/>
      <c r="CA62" s="13"/>
      <c r="CB62" s="13"/>
      <c r="CC62" s="13"/>
      <c r="CD62" s="13"/>
      <c r="CE62" s="13"/>
      <c r="CF62" s="14"/>
      <c r="CG62" s="15"/>
      <c r="CH62" s="13"/>
      <c r="CI62" s="14"/>
      <c r="CJ62" s="15"/>
      <c r="CK62" s="15"/>
      <c r="CL62" s="15"/>
      <c r="CM62" s="15"/>
      <c r="CN62" s="13"/>
      <c r="CO62" s="13"/>
      <c r="CP62" s="13"/>
      <c r="CQ62" s="15"/>
      <c r="CR62" s="15"/>
      <c r="CS62" s="15"/>
      <c r="CT62" s="15"/>
      <c r="CU62" s="15"/>
      <c r="CV62" s="15"/>
      <c r="CW62" s="15"/>
      <c r="CX62" s="546"/>
    </row>
    <row r="63" spans="1:108">
      <c r="E63" s="12"/>
      <c r="F63" s="12"/>
      <c r="G63" s="12"/>
      <c r="H63" s="12"/>
      <c r="I63" s="12"/>
      <c r="J63" s="12"/>
      <c r="K63" s="12"/>
      <c r="L63" s="12"/>
      <c r="M63" s="12"/>
      <c r="N63" s="558"/>
      <c r="O63" s="13"/>
      <c r="P63" s="13"/>
      <c r="Q63" s="558"/>
      <c r="R63" s="13"/>
      <c r="S63" s="13"/>
      <c r="T63" s="558"/>
      <c r="U63" s="13"/>
      <c r="V63" s="13"/>
      <c r="W63" s="558"/>
      <c r="X63" s="13"/>
      <c r="Y63" s="13"/>
      <c r="Z63" s="558"/>
      <c r="AH63" s="13"/>
      <c r="AI63" s="13"/>
      <c r="AJ63" s="13"/>
      <c r="AK63" s="13"/>
      <c r="AL63" s="13"/>
      <c r="AM63" s="14"/>
      <c r="AN63" s="15"/>
      <c r="AQ63" s="13"/>
      <c r="AR63" s="13"/>
      <c r="AS63" s="13"/>
      <c r="AT63" s="13"/>
      <c r="AU63" s="13"/>
      <c r="AV63" s="14"/>
      <c r="AW63" s="15"/>
      <c r="AZ63" s="13"/>
      <c r="BA63" s="13"/>
      <c r="BB63" s="13"/>
      <c r="BC63" s="13"/>
      <c r="BD63" s="13"/>
      <c r="BE63" s="14"/>
      <c r="BF63" s="15"/>
      <c r="BI63" s="13"/>
      <c r="BJ63" s="13"/>
      <c r="BK63" s="13"/>
      <c r="BL63" s="13"/>
      <c r="BM63" s="13"/>
      <c r="BN63" s="14"/>
      <c r="BO63" s="15"/>
      <c r="BR63" s="13"/>
      <c r="BS63" s="13"/>
      <c r="BT63" s="13"/>
      <c r="BU63" s="13"/>
      <c r="BV63" s="13"/>
      <c r="BW63" s="14"/>
      <c r="BX63" s="15"/>
      <c r="CA63" s="13"/>
      <c r="CB63" s="13"/>
      <c r="CC63" s="13"/>
      <c r="CD63" s="13"/>
      <c r="CE63" s="13"/>
      <c r="CF63" s="14"/>
      <c r="CG63" s="15"/>
      <c r="CH63" s="13"/>
      <c r="CI63" s="14"/>
      <c r="CJ63" s="15"/>
      <c r="CK63" s="15"/>
      <c r="CL63" s="15"/>
      <c r="CM63" s="15"/>
      <c r="CN63" s="13"/>
      <c r="CO63" s="13"/>
      <c r="CP63" s="13"/>
      <c r="CQ63" s="15"/>
      <c r="CR63" s="15"/>
      <c r="CS63" s="15"/>
      <c r="CT63" s="15"/>
      <c r="CU63" s="15"/>
      <c r="CV63" s="15"/>
      <c r="CW63" s="15"/>
    </row>
    <row r="64" spans="1:108">
      <c r="C64" s="3"/>
      <c r="E64" s="12"/>
      <c r="F64" s="12"/>
      <c r="G64" s="12"/>
      <c r="H64" s="12"/>
      <c r="I64" s="12"/>
      <c r="J64" s="12"/>
      <c r="K64" s="12"/>
      <c r="L64" s="12"/>
      <c r="M64" s="12"/>
      <c r="N64" s="13"/>
      <c r="O64" s="13"/>
      <c r="P64" s="13"/>
      <c r="Q64" s="13"/>
      <c r="R64" s="13"/>
      <c r="S64" s="13"/>
      <c r="T64" s="13"/>
      <c r="U64" s="13"/>
      <c r="V64" s="13"/>
      <c r="W64" s="13"/>
      <c r="X64" s="13"/>
      <c r="Y64" s="13"/>
      <c r="AH64" s="13"/>
      <c r="AI64" s="13"/>
      <c r="AJ64" s="13"/>
      <c r="AK64" s="13"/>
      <c r="AL64" s="13"/>
      <c r="AM64" s="14"/>
      <c r="AN64" s="15"/>
      <c r="AQ64" s="13"/>
      <c r="AR64" s="13"/>
      <c r="AS64" s="13"/>
      <c r="AT64" s="13"/>
      <c r="AU64" s="13"/>
      <c r="AV64" s="14"/>
      <c r="AW64" s="15"/>
      <c r="AZ64" s="13"/>
      <c r="BA64" s="13"/>
      <c r="BB64" s="13"/>
      <c r="BC64" s="13"/>
      <c r="BD64" s="13"/>
      <c r="BE64" s="14"/>
      <c r="BF64" s="15"/>
      <c r="BI64" s="13"/>
      <c r="BJ64" s="13"/>
      <c r="BK64" s="13"/>
      <c r="BL64" s="13"/>
      <c r="BM64" s="13"/>
      <c r="BN64" s="14"/>
      <c r="BO64" s="15"/>
      <c r="BR64" s="13"/>
      <c r="BS64" s="13"/>
      <c r="BT64" s="13"/>
      <c r="BU64" s="13"/>
      <c r="BV64" s="13"/>
      <c r="BW64" s="14"/>
      <c r="BX64" s="15"/>
      <c r="CA64" s="13"/>
      <c r="CB64" s="13"/>
      <c r="CC64" s="13"/>
      <c r="CD64" s="13"/>
      <c r="CE64" s="13"/>
      <c r="CF64" s="14"/>
      <c r="CG64" s="15"/>
      <c r="CH64" s="13"/>
      <c r="CI64" s="14"/>
      <c r="CJ64" s="15"/>
      <c r="CK64" s="15"/>
      <c r="CL64" s="15"/>
      <c r="CM64" s="15"/>
      <c r="CN64" s="13"/>
      <c r="CO64" s="13"/>
      <c r="CP64" s="13"/>
      <c r="CQ64" s="15"/>
      <c r="CR64" s="15"/>
      <c r="CS64" s="15"/>
      <c r="CT64" s="15"/>
      <c r="CU64" s="15"/>
      <c r="CV64" s="15"/>
      <c r="CW64" s="15"/>
    </row>
    <row r="65" spans="5:101">
      <c r="E65" s="12"/>
      <c r="F65" s="12"/>
      <c r="G65" s="12"/>
      <c r="H65" s="12"/>
      <c r="I65" s="12"/>
      <c r="J65" s="12"/>
      <c r="K65" s="12"/>
      <c r="L65" s="12"/>
      <c r="M65" s="12"/>
      <c r="N65" s="12"/>
      <c r="O65" s="13"/>
      <c r="P65" s="13"/>
      <c r="Q65" s="12"/>
      <c r="R65" s="13"/>
      <c r="S65" s="13"/>
      <c r="T65" s="12"/>
      <c r="U65" s="13"/>
      <c r="V65" s="13"/>
      <c r="W65" s="12"/>
      <c r="X65" s="13"/>
      <c r="Y65" s="13"/>
      <c r="AH65" s="13"/>
      <c r="AI65" s="13"/>
      <c r="AJ65" s="13"/>
      <c r="AK65" s="13"/>
      <c r="AL65" s="13"/>
      <c r="AM65" s="14"/>
      <c r="AN65" s="15"/>
      <c r="AQ65" s="13"/>
      <c r="AR65" s="13"/>
      <c r="AS65" s="13"/>
      <c r="AT65" s="13"/>
      <c r="AU65" s="13"/>
      <c r="AV65" s="14"/>
      <c r="AW65" s="15"/>
      <c r="AZ65" s="13"/>
      <c r="BA65" s="13"/>
      <c r="BB65" s="13"/>
      <c r="BC65" s="13"/>
      <c r="BD65" s="13"/>
      <c r="BE65" s="14"/>
      <c r="BF65" s="15"/>
      <c r="BI65" s="13"/>
      <c r="BJ65" s="13"/>
      <c r="BK65" s="13"/>
      <c r="BL65" s="13"/>
      <c r="BM65" s="13"/>
      <c r="BN65" s="14"/>
      <c r="BO65" s="15"/>
      <c r="BR65" s="13"/>
      <c r="BS65" s="13"/>
      <c r="BT65" s="13"/>
      <c r="BU65" s="13"/>
      <c r="BV65" s="13"/>
      <c r="BW65" s="14"/>
      <c r="BX65" s="15"/>
      <c r="CA65" s="13"/>
      <c r="CB65" s="13"/>
      <c r="CC65" s="13"/>
      <c r="CD65" s="13"/>
      <c r="CE65" s="13"/>
      <c r="CF65" s="14"/>
      <c r="CG65" s="15"/>
      <c r="CH65" s="13"/>
      <c r="CI65" s="14"/>
      <c r="CJ65" s="15"/>
      <c r="CK65" s="15"/>
      <c r="CL65" s="15"/>
      <c r="CM65" s="15"/>
      <c r="CN65" s="13"/>
      <c r="CO65" s="13"/>
      <c r="CP65" s="13"/>
      <c r="CQ65" s="15"/>
      <c r="CR65" s="15"/>
      <c r="CS65" s="15"/>
      <c r="CT65" s="15"/>
      <c r="CU65" s="15"/>
      <c r="CV65" s="15"/>
      <c r="CW65" s="15"/>
    </row>
    <row r="66" spans="5:101">
      <c r="AM66" s="15"/>
      <c r="AN66" s="15"/>
      <c r="AV66" s="15"/>
      <c r="AW66" s="15"/>
      <c r="BE66" s="15"/>
      <c r="BF66" s="15"/>
      <c r="BN66" s="15"/>
      <c r="BO66" s="15"/>
      <c r="BW66" s="15"/>
      <c r="BX66" s="15"/>
      <c r="CF66" s="15"/>
      <c r="CG66" s="15"/>
      <c r="CI66" s="15"/>
      <c r="CJ66" s="15"/>
      <c r="CK66" s="15"/>
      <c r="CL66" s="15"/>
      <c r="CM66" s="15"/>
      <c r="CQ66" s="15"/>
      <c r="CR66" s="15"/>
      <c r="CS66" s="15"/>
      <c r="CT66" s="15"/>
      <c r="CU66" s="15"/>
      <c r="CV66" s="15"/>
      <c r="CW66" s="15"/>
    </row>
    <row r="67" spans="5:101">
      <c r="AM67" s="15"/>
      <c r="AN67" s="15"/>
      <c r="AV67" s="15"/>
      <c r="AW67" s="15"/>
      <c r="BE67" s="15"/>
      <c r="BF67" s="15"/>
      <c r="BN67" s="15"/>
      <c r="BO67" s="15"/>
      <c r="BW67" s="15"/>
      <c r="BX67" s="15"/>
      <c r="CF67" s="15"/>
      <c r="CG67" s="15"/>
      <c r="CI67" s="15"/>
      <c r="CJ67" s="15"/>
      <c r="CK67" s="15"/>
      <c r="CL67" s="15"/>
      <c r="CM67" s="15"/>
      <c r="CQ67" s="15"/>
      <c r="CR67" s="15"/>
      <c r="CS67" s="15"/>
      <c r="CT67" s="15"/>
      <c r="CU67" s="15"/>
      <c r="CV67" s="15"/>
      <c r="CW67" s="15"/>
    </row>
    <row r="68" spans="5:101">
      <c r="AM68" s="15"/>
      <c r="AN68" s="15"/>
      <c r="AV68" s="15"/>
      <c r="AW68" s="15"/>
      <c r="BE68" s="15"/>
      <c r="BF68" s="15"/>
      <c r="BN68" s="15"/>
      <c r="BO68" s="15"/>
      <c r="BW68" s="15"/>
      <c r="BX68" s="15"/>
      <c r="CF68" s="15"/>
      <c r="CG68" s="15"/>
      <c r="CI68" s="15"/>
      <c r="CJ68" s="15"/>
      <c r="CK68" s="15"/>
      <c r="CL68" s="15"/>
      <c r="CM68" s="15"/>
      <c r="CQ68" s="15"/>
      <c r="CR68" s="15"/>
      <c r="CS68" s="15"/>
      <c r="CT68" s="15"/>
      <c r="CU68" s="15"/>
      <c r="CV68" s="15"/>
      <c r="CW68" s="15"/>
    </row>
    <row r="69" spans="5:101">
      <c r="AM69" s="15"/>
      <c r="AN69" s="15"/>
      <c r="AV69" s="15"/>
      <c r="AW69" s="15"/>
      <c r="BE69" s="15"/>
      <c r="BF69" s="15"/>
      <c r="BN69" s="15"/>
      <c r="BO69" s="15"/>
      <c r="BW69" s="15"/>
      <c r="BX69" s="15"/>
      <c r="CF69" s="15"/>
      <c r="CG69" s="15"/>
      <c r="CI69" s="15"/>
      <c r="CJ69" s="15"/>
      <c r="CK69" s="15"/>
      <c r="CL69" s="15"/>
      <c r="CM69" s="15"/>
      <c r="CQ69" s="15"/>
      <c r="CR69" s="15"/>
      <c r="CS69" s="15"/>
      <c r="CT69" s="15"/>
      <c r="CU69" s="15"/>
      <c r="CV69" s="15"/>
      <c r="CW69" s="15"/>
    </row>
    <row r="70" spans="5:101">
      <c r="AM70" s="15"/>
      <c r="AN70" s="15"/>
      <c r="AV70" s="15"/>
      <c r="AW70" s="15"/>
      <c r="BE70" s="15"/>
      <c r="BF70" s="15"/>
      <c r="BN70" s="15"/>
      <c r="BO70" s="15"/>
      <c r="BW70" s="15"/>
      <c r="BX70" s="15"/>
      <c r="CF70" s="15"/>
      <c r="CG70" s="15"/>
      <c r="CI70" s="15"/>
      <c r="CJ70" s="15"/>
      <c r="CK70" s="15"/>
      <c r="CL70" s="15"/>
      <c r="CM70" s="15"/>
      <c r="CQ70" s="15"/>
      <c r="CR70" s="15"/>
      <c r="CS70" s="15"/>
      <c r="CT70" s="15"/>
      <c r="CU70" s="15"/>
      <c r="CV70" s="15"/>
      <c r="CW70" s="15"/>
    </row>
    <row r="71" spans="5:101">
      <c r="AM71" s="15"/>
      <c r="AN71" s="15"/>
      <c r="AV71" s="15"/>
      <c r="AW71" s="15"/>
      <c r="BE71" s="15"/>
      <c r="BF71" s="15"/>
      <c r="BN71" s="15"/>
      <c r="BO71" s="15"/>
      <c r="BW71" s="15"/>
      <c r="BX71" s="15"/>
      <c r="CF71" s="15"/>
      <c r="CG71" s="15"/>
      <c r="CI71" s="15"/>
      <c r="CJ71" s="15"/>
      <c r="CK71" s="15"/>
      <c r="CL71" s="15"/>
      <c r="CM71" s="15"/>
      <c r="CQ71" s="15"/>
      <c r="CR71" s="15"/>
      <c r="CS71" s="15"/>
      <c r="CT71" s="15"/>
      <c r="CU71" s="15"/>
      <c r="CV71" s="15"/>
      <c r="CW71" s="15"/>
    </row>
    <row r="72" spans="5:101">
      <c r="AM72" s="15"/>
      <c r="AN72" s="15"/>
      <c r="AV72" s="15"/>
      <c r="AW72" s="15"/>
      <c r="BE72" s="15"/>
      <c r="BF72" s="15"/>
      <c r="BN72" s="15"/>
      <c r="BO72" s="15"/>
      <c r="BW72" s="15"/>
      <c r="BX72" s="15"/>
      <c r="CF72" s="15"/>
      <c r="CG72" s="15"/>
      <c r="CI72" s="15"/>
      <c r="CJ72" s="15"/>
      <c r="CK72" s="15"/>
      <c r="CL72" s="15"/>
      <c r="CM72" s="15"/>
      <c r="CQ72" s="15"/>
      <c r="CR72" s="15"/>
      <c r="CS72" s="15"/>
      <c r="CT72" s="15"/>
      <c r="CU72" s="15"/>
      <c r="CV72" s="15"/>
      <c r="CW72" s="15"/>
    </row>
    <row r="73" spans="5:101">
      <c r="AM73" s="15"/>
      <c r="AN73" s="15"/>
      <c r="AV73" s="15"/>
      <c r="AW73" s="15"/>
      <c r="BE73" s="15"/>
      <c r="BF73" s="15"/>
      <c r="BN73" s="15"/>
      <c r="BO73" s="15"/>
      <c r="BW73" s="15"/>
      <c r="BX73" s="15"/>
      <c r="CF73" s="15"/>
      <c r="CG73" s="15"/>
      <c r="CI73" s="15"/>
      <c r="CJ73" s="15"/>
      <c r="CK73" s="15"/>
      <c r="CL73" s="15"/>
      <c r="CM73" s="15"/>
      <c r="CQ73" s="15"/>
      <c r="CR73" s="15"/>
      <c r="CS73" s="15"/>
      <c r="CT73" s="15"/>
      <c r="CU73" s="15"/>
      <c r="CV73" s="15"/>
      <c r="CW73" s="15"/>
    </row>
    <row r="74" spans="5:101">
      <c r="AM74" s="15"/>
      <c r="AN74" s="15"/>
      <c r="AV74" s="15"/>
      <c r="AW74" s="15"/>
      <c r="BE74" s="15"/>
      <c r="BF74" s="15"/>
      <c r="BN74" s="15"/>
      <c r="BO74" s="15"/>
      <c r="BW74" s="15"/>
      <c r="BX74" s="15"/>
      <c r="CF74" s="15"/>
      <c r="CG74" s="15"/>
      <c r="CI74" s="15"/>
      <c r="CJ74" s="15"/>
      <c r="CK74" s="15"/>
      <c r="CL74" s="15"/>
      <c r="CM74" s="15"/>
      <c r="CQ74" s="15"/>
      <c r="CR74" s="15"/>
      <c r="CS74" s="15"/>
      <c r="CT74" s="15"/>
      <c r="CU74" s="15"/>
      <c r="CV74" s="15"/>
      <c r="CW74" s="15"/>
    </row>
    <row r="75" spans="5:101">
      <c r="AM75" s="15"/>
      <c r="AN75" s="15"/>
      <c r="AV75" s="15"/>
      <c r="AW75" s="15"/>
      <c r="BE75" s="15"/>
      <c r="BF75" s="15"/>
      <c r="BN75" s="15"/>
      <c r="BO75" s="15"/>
      <c r="BW75" s="15"/>
      <c r="BX75" s="15"/>
      <c r="CF75" s="15"/>
      <c r="CG75" s="15"/>
      <c r="CI75" s="15"/>
      <c r="CJ75" s="15"/>
      <c r="CK75" s="15"/>
      <c r="CL75" s="15"/>
      <c r="CM75" s="15"/>
      <c r="CQ75" s="15"/>
      <c r="CR75" s="15"/>
      <c r="CS75" s="15"/>
      <c r="CT75" s="15"/>
      <c r="CU75" s="15"/>
      <c r="CV75" s="15"/>
      <c r="CW75" s="15"/>
    </row>
    <row r="76" spans="5:101">
      <c r="AM76" s="15"/>
      <c r="AN76" s="15"/>
      <c r="AV76" s="15"/>
      <c r="AW76" s="15"/>
      <c r="BE76" s="15"/>
      <c r="BF76" s="15"/>
      <c r="BN76" s="15"/>
      <c r="BO76" s="15"/>
      <c r="BW76" s="15"/>
      <c r="BX76" s="15"/>
      <c r="CF76" s="15"/>
      <c r="CG76" s="15"/>
      <c r="CI76" s="15"/>
      <c r="CJ76" s="15"/>
      <c r="CK76" s="15"/>
      <c r="CL76" s="15"/>
      <c r="CM76" s="15"/>
      <c r="CQ76" s="15"/>
      <c r="CR76" s="15"/>
      <c r="CS76" s="15"/>
      <c r="CT76" s="15"/>
      <c r="CU76" s="15"/>
      <c r="CV76" s="15"/>
      <c r="CW76" s="15"/>
    </row>
    <row r="77" spans="5:101">
      <c r="AM77" s="15"/>
      <c r="AN77" s="15"/>
      <c r="AV77" s="15"/>
      <c r="AW77" s="15"/>
      <c r="BE77" s="15"/>
      <c r="BF77" s="15"/>
      <c r="BN77" s="15"/>
      <c r="BO77" s="15"/>
      <c r="BW77" s="15"/>
      <c r="BX77" s="15"/>
      <c r="CF77" s="15"/>
      <c r="CG77" s="15"/>
      <c r="CI77" s="15"/>
      <c r="CJ77" s="15"/>
      <c r="CK77" s="15"/>
      <c r="CL77" s="15"/>
      <c r="CM77" s="15"/>
      <c r="CQ77" s="15"/>
      <c r="CR77" s="15"/>
      <c r="CS77" s="15"/>
      <c r="CT77" s="15"/>
      <c r="CU77" s="15"/>
      <c r="CV77" s="15"/>
      <c r="CW77" s="15"/>
    </row>
    <row r="78" spans="5:101">
      <c r="AM78" s="15"/>
      <c r="AN78" s="15"/>
      <c r="AV78" s="15"/>
      <c r="AW78" s="15"/>
      <c r="BE78" s="15"/>
      <c r="BF78" s="15"/>
      <c r="BN78" s="15"/>
      <c r="BO78" s="15"/>
      <c r="BW78" s="15"/>
      <c r="BX78" s="15"/>
      <c r="CF78" s="15"/>
      <c r="CG78" s="15"/>
      <c r="CI78" s="15"/>
      <c r="CJ78" s="15"/>
      <c r="CK78" s="15"/>
      <c r="CL78" s="15"/>
      <c r="CM78" s="15"/>
      <c r="CQ78" s="15"/>
      <c r="CR78" s="15"/>
      <c r="CS78" s="15"/>
      <c r="CT78" s="15"/>
      <c r="CU78" s="15"/>
      <c r="CV78" s="15"/>
      <c r="CW78" s="15"/>
    </row>
    <row r="79" spans="5:101">
      <c r="AM79" s="15"/>
      <c r="AN79" s="15"/>
      <c r="AV79" s="15"/>
      <c r="AW79" s="15"/>
      <c r="BE79" s="15"/>
      <c r="BF79" s="15"/>
      <c r="BN79" s="15"/>
      <c r="BO79" s="15"/>
      <c r="BW79" s="15"/>
      <c r="BX79" s="15"/>
      <c r="CF79" s="15"/>
      <c r="CG79" s="15"/>
      <c r="CI79" s="15"/>
      <c r="CJ79" s="15"/>
      <c r="CK79" s="15"/>
      <c r="CL79" s="15"/>
      <c r="CM79" s="15"/>
      <c r="CQ79" s="15"/>
      <c r="CR79" s="15"/>
      <c r="CS79" s="15"/>
      <c r="CT79" s="15"/>
      <c r="CU79" s="15"/>
      <c r="CV79" s="15"/>
      <c r="CW79" s="15"/>
    </row>
    <row r="80" spans="5:101">
      <c r="AM80" s="15"/>
      <c r="AN80" s="15"/>
      <c r="AV80" s="15"/>
      <c r="AW80" s="15"/>
      <c r="BE80" s="15"/>
      <c r="BF80" s="15"/>
      <c r="BN80" s="15"/>
      <c r="BO80" s="15"/>
      <c r="BW80" s="15"/>
      <c r="BX80" s="15"/>
      <c r="CF80" s="15"/>
      <c r="CG80" s="15"/>
      <c r="CI80" s="15"/>
      <c r="CJ80" s="15"/>
      <c r="CK80" s="15"/>
      <c r="CL80" s="15"/>
      <c r="CM80" s="15"/>
      <c r="CQ80" s="15"/>
      <c r="CR80" s="15"/>
      <c r="CS80" s="15"/>
      <c r="CT80" s="15"/>
      <c r="CU80" s="15"/>
      <c r="CV80" s="15"/>
      <c r="CW80" s="15"/>
    </row>
    <row r="81" spans="39:101">
      <c r="AM81" s="15"/>
      <c r="AN81" s="15"/>
      <c r="AV81" s="15"/>
      <c r="AW81" s="15"/>
      <c r="BE81" s="15"/>
      <c r="BF81" s="15"/>
      <c r="BN81" s="15"/>
      <c r="BO81" s="15"/>
      <c r="BW81" s="15"/>
      <c r="BX81" s="15"/>
      <c r="CF81" s="15"/>
      <c r="CG81" s="15"/>
      <c r="CI81" s="15"/>
      <c r="CJ81" s="15"/>
      <c r="CK81" s="15"/>
      <c r="CL81" s="15"/>
      <c r="CM81" s="15"/>
      <c r="CQ81" s="15"/>
      <c r="CR81" s="15"/>
      <c r="CS81" s="15"/>
      <c r="CT81" s="15"/>
      <c r="CU81" s="15"/>
      <c r="CV81" s="15"/>
      <c r="CW81" s="15"/>
    </row>
    <row r="82" spans="39:101">
      <c r="AM82" s="15"/>
      <c r="AN82" s="15"/>
      <c r="AV82" s="15"/>
      <c r="AW82" s="15"/>
      <c r="BE82" s="15"/>
      <c r="BF82" s="15"/>
      <c r="BN82" s="15"/>
      <c r="BO82" s="15"/>
      <c r="BW82" s="15"/>
      <c r="BX82" s="15"/>
      <c r="CF82" s="15"/>
      <c r="CG82" s="15"/>
      <c r="CI82" s="15"/>
      <c r="CJ82" s="15"/>
      <c r="CK82" s="15"/>
      <c r="CL82" s="15"/>
      <c r="CM82" s="15"/>
      <c r="CQ82" s="15"/>
      <c r="CR82" s="15"/>
      <c r="CS82" s="15"/>
      <c r="CT82" s="15"/>
      <c r="CU82" s="15"/>
      <c r="CV82" s="15"/>
      <c r="CW82" s="15"/>
    </row>
    <row r="83" spans="39:101">
      <c r="AM83" s="15"/>
      <c r="AN83" s="15"/>
      <c r="AV83" s="15"/>
      <c r="AW83" s="15"/>
      <c r="BE83" s="15"/>
      <c r="BF83" s="15"/>
      <c r="BN83" s="15"/>
      <c r="BO83" s="15"/>
      <c r="BW83" s="15"/>
      <c r="BX83" s="15"/>
      <c r="CF83" s="15"/>
      <c r="CG83" s="15"/>
      <c r="CI83" s="15"/>
      <c r="CJ83" s="15"/>
      <c r="CK83" s="15"/>
      <c r="CL83" s="15"/>
      <c r="CM83" s="15"/>
      <c r="CQ83" s="15"/>
      <c r="CR83" s="15"/>
      <c r="CS83" s="15"/>
      <c r="CT83" s="15"/>
      <c r="CU83" s="15"/>
      <c r="CV83" s="15"/>
      <c r="CW83" s="15"/>
    </row>
    <row r="84" spans="39:101">
      <c r="AM84" s="15"/>
      <c r="AN84" s="15"/>
      <c r="AV84" s="15"/>
      <c r="AW84" s="15"/>
      <c r="BE84" s="15"/>
      <c r="BF84" s="15"/>
      <c r="BN84" s="15"/>
      <c r="BO84" s="15"/>
      <c r="BW84" s="15"/>
      <c r="BX84" s="15"/>
      <c r="CF84" s="15"/>
      <c r="CG84" s="15"/>
      <c r="CI84" s="15"/>
      <c r="CJ84" s="15"/>
      <c r="CK84" s="15"/>
      <c r="CL84" s="15"/>
      <c r="CM84" s="15"/>
      <c r="CQ84" s="15"/>
      <c r="CR84" s="15"/>
      <c r="CS84" s="15"/>
      <c r="CT84" s="15"/>
      <c r="CU84" s="15"/>
      <c r="CV84" s="15"/>
      <c r="CW84" s="15"/>
    </row>
    <row r="85" spans="39:101">
      <c r="AM85" s="15"/>
      <c r="AN85" s="15"/>
      <c r="AV85" s="15"/>
      <c r="AW85" s="15"/>
      <c r="BE85" s="15"/>
      <c r="BF85" s="15"/>
      <c r="BN85" s="15"/>
      <c r="BO85" s="15"/>
      <c r="BW85" s="15"/>
      <c r="BX85" s="15"/>
      <c r="CF85" s="15"/>
      <c r="CG85" s="15"/>
      <c r="CI85" s="15"/>
      <c r="CJ85" s="15"/>
      <c r="CK85" s="15"/>
      <c r="CL85" s="15"/>
      <c r="CM85" s="15"/>
      <c r="CQ85" s="15"/>
      <c r="CR85" s="15"/>
      <c r="CS85" s="15"/>
      <c r="CT85" s="15"/>
      <c r="CU85" s="15"/>
      <c r="CV85" s="15"/>
      <c r="CW85" s="15"/>
    </row>
    <row r="86" spans="39:101">
      <c r="AM86" s="15"/>
      <c r="AN86" s="15"/>
      <c r="AV86" s="15"/>
      <c r="AW86" s="15"/>
      <c r="BE86" s="15"/>
      <c r="BF86" s="15"/>
      <c r="BN86" s="15"/>
      <c r="BO86" s="15"/>
      <c r="BW86" s="15"/>
      <c r="BX86" s="15"/>
      <c r="CF86" s="15"/>
      <c r="CG86" s="15"/>
      <c r="CI86" s="15"/>
      <c r="CJ86" s="15"/>
      <c r="CK86" s="15"/>
      <c r="CL86" s="15"/>
      <c r="CM86" s="15"/>
      <c r="CQ86" s="15"/>
      <c r="CR86" s="15"/>
      <c r="CS86" s="15"/>
      <c r="CT86" s="15"/>
      <c r="CU86" s="15"/>
      <c r="CV86" s="15"/>
      <c r="CW86" s="15"/>
    </row>
    <row r="87" spans="39:101">
      <c r="AM87" s="15"/>
      <c r="AN87" s="15"/>
      <c r="AV87" s="15"/>
      <c r="AW87" s="15"/>
      <c r="BE87" s="15"/>
      <c r="BF87" s="15"/>
      <c r="BN87" s="15"/>
      <c r="BO87" s="15"/>
      <c r="BW87" s="15"/>
      <c r="BX87" s="15"/>
      <c r="CF87" s="15"/>
      <c r="CG87" s="15"/>
      <c r="CI87" s="15"/>
      <c r="CJ87" s="15"/>
      <c r="CK87" s="15"/>
      <c r="CL87" s="15"/>
      <c r="CM87" s="15"/>
      <c r="CQ87" s="15"/>
      <c r="CR87" s="15"/>
      <c r="CS87" s="15"/>
      <c r="CT87" s="15"/>
      <c r="CU87" s="15"/>
      <c r="CV87" s="15"/>
      <c r="CW87" s="15"/>
    </row>
    <row r="88" spans="39:101">
      <c r="AM88" s="15"/>
      <c r="AN88" s="15"/>
      <c r="AV88" s="15"/>
      <c r="AW88" s="15"/>
      <c r="BE88" s="15"/>
      <c r="BF88" s="15"/>
      <c r="BN88" s="15"/>
      <c r="BO88" s="15"/>
      <c r="BW88" s="15"/>
      <c r="BX88" s="15"/>
      <c r="CF88" s="15"/>
      <c r="CG88" s="15"/>
      <c r="CI88" s="15"/>
      <c r="CJ88" s="15"/>
      <c r="CK88" s="15"/>
      <c r="CL88" s="15"/>
      <c r="CM88" s="15"/>
      <c r="CQ88" s="15"/>
      <c r="CR88" s="15"/>
      <c r="CS88" s="15"/>
      <c r="CT88" s="15"/>
      <c r="CU88" s="15"/>
      <c r="CV88" s="15"/>
      <c r="CW88" s="15"/>
    </row>
    <row r="89" spans="39:101">
      <c r="AM89" s="15"/>
      <c r="AN89" s="15"/>
      <c r="AV89" s="15"/>
      <c r="AW89" s="15"/>
      <c r="BE89" s="15"/>
      <c r="BF89" s="15"/>
      <c r="BN89" s="15"/>
      <c r="BO89" s="15"/>
      <c r="BW89" s="15"/>
      <c r="BX89" s="15"/>
      <c r="CF89" s="15"/>
      <c r="CG89" s="15"/>
      <c r="CI89" s="15"/>
      <c r="CJ89" s="15"/>
      <c r="CK89" s="15"/>
      <c r="CL89" s="15"/>
      <c r="CM89" s="15"/>
      <c r="CQ89" s="15"/>
      <c r="CR89" s="15"/>
      <c r="CS89" s="15"/>
      <c r="CT89" s="15"/>
      <c r="CU89" s="15"/>
      <c r="CV89" s="15"/>
      <c r="CW89" s="15"/>
    </row>
    <row r="90" spans="39:101">
      <c r="AM90" s="15"/>
      <c r="AN90" s="15"/>
      <c r="AV90" s="15"/>
      <c r="AW90" s="15"/>
      <c r="BE90" s="15"/>
      <c r="BF90" s="15"/>
      <c r="BN90" s="15"/>
      <c r="BO90" s="15"/>
      <c r="BW90" s="15"/>
      <c r="BX90" s="15"/>
      <c r="CF90" s="15"/>
      <c r="CG90" s="15"/>
      <c r="CI90" s="15"/>
      <c r="CJ90" s="15"/>
      <c r="CK90" s="15"/>
      <c r="CL90" s="15"/>
      <c r="CM90" s="15"/>
      <c r="CQ90" s="15"/>
      <c r="CR90" s="15"/>
      <c r="CS90" s="15"/>
      <c r="CT90" s="15"/>
      <c r="CU90" s="15"/>
      <c r="CV90" s="15"/>
      <c r="CW90" s="15"/>
    </row>
    <row r="91" spans="39:101">
      <c r="AM91" s="15"/>
      <c r="AN91" s="15"/>
      <c r="AV91" s="15"/>
      <c r="AW91" s="15"/>
      <c r="BE91" s="15"/>
      <c r="BF91" s="15"/>
      <c r="BN91" s="15"/>
      <c r="BO91" s="15"/>
      <c r="BW91" s="15"/>
      <c r="BX91" s="15"/>
      <c r="CF91" s="15"/>
      <c r="CG91" s="15"/>
      <c r="CI91" s="15"/>
      <c r="CJ91" s="15"/>
      <c r="CK91" s="15"/>
      <c r="CL91" s="15"/>
      <c r="CM91" s="15"/>
      <c r="CQ91" s="15"/>
      <c r="CR91" s="15"/>
      <c r="CS91" s="15"/>
      <c r="CT91" s="15"/>
      <c r="CU91" s="15"/>
      <c r="CV91" s="15"/>
      <c r="CW91" s="15"/>
    </row>
    <row r="92" spans="39:101">
      <c r="AM92" s="15"/>
      <c r="AN92" s="15"/>
      <c r="AV92" s="15"/>
      <c r="AW92" s="15"/>
      <c r="BE92" s="15"/>
      <c r="BF92" s="15"/>
      <c r="BN92" s="15"/>
      <c r="BO92" s="15"/>
      <c r="BW92" s="15"/>
      <c r="BX92" s="15"/>
      <c r="CF92" s="15"/>
      <c r="CG92" s="15"/>
      <c r="CI92" s="15"/>
      <c r="CJ92" s="15"/>
      <c r="CK92" s="15"/>
      <c r="CL92" s="15"/>
      <c r="CM92" s="15"/>
      <c r="CQ92" s="15"/>
      <c r="CR92" s="15"/>
      <c r="CS92" s="15"/>
      <c r="CT92" s="15"/>
      <c r="CU92" s="15"/>
      <c r="CV92" s="15"/>
      <c r="CW92" s="15"/>
    </row>
    <row r="93" spans="39:101">
      <c r="AM93" s="15"/>
      <c r="AN93" s="15"/>
      <c r="AV93" s="15"/>
      <c r="AW93" s="15"/>
      <c r="BE93" s="15"/>
      <c r="BF93" s="15"/>
      <c r="BN93" s="15"/>
      <c r="BO93" s="15"/>
      <c r="BW93" s="15"/>
      <c r="BX93" s="15"/>
      <c r="CF93" s="15"/>
      <c r="CG93" s="15"/>
      <c r="CI93" s="15"/>
      <c r="CJ93" s="15"/>
      <c r="CK93" s="15"/>
      <c r="CL93" s="15"/>
      <c r="CM93" s="15"/>
      <c r="CQ93" s="15"/>
      <c r="CR93" s="15"/>
      <c r="CS93" s="15"/>
      <c r="CT93" s="15"/>
      <c r="CU93" s="15"/>
      <c r="CV93" s="15"/>
      <c r="CW93" s="15"/>
    </row>
    <row r="94" spans="39:101">
      <c r="AM94" s="15"/>
      <c r="AN94" s="15"/>
      <c r="AV94" s="15"/>
      <c r="AW94" s="15"/>
      <c r="BE94" s="15"/>
      <c r="BF94" s="15"/>
      <c r="BN94" s="15"/>
      <c r="BO94" s="15"/>
      <c r="BW94" s="15"/>
      <c r="BX94" s="15"/>
      <c r="CF94" s="15"/>
      <c r="CG94" s="15"/>
      <c r="CI94" s="15"/>
      <c r="CJ94" s="15"/>
      <c r="CK94" s="15"/>
      <c r="CL94" s="15"/>
      <c r="CM94" s="15"/>
      <c r="CQ94" s="15"/>
      <c r="CR94" s="15"/>
      <c r="CS94" s="15"/>
      <c r="CT94" s="15"/>
      <c r="CU94" s="15"/>
      <c r="CV94" s="15"/>
      <c r="CW94" s="15"/>
    </row>
    <row r="95" spans="39:101">
      <c r="AM95" s="15"/>
      <c r="AN95" s="15"/>
      <c r="AV95" s="15"/>
      <c r="AW95" s="15"/>
      <c r="BE95" s="15"/>
      <c r="BF95" s="15"/>
      <c r="BN95" s="15"/>
      <c r="BO95" s="15"/>
      <c r="BW95" s="15"/>
      <c r="BX95" s="15"/>
      <c r="CF95" s="15"/>
      <c r="CG95" s="15"/>
      <c r="CI95" s="15"/>
      <c r="CJ95" s="15"/>
      <c r="CK95" s="15"/>
      <c r="CL95" s="15"/>
      <c r="CM95" s="15"/>
      <c r="CQ95" s="15"/>
      <c r="CR95" s="15"/>
      <c r="CS95" s="15"/>
      <c r="CT95" s="15"/>
      <c r="CU95" s="15"/>
      <c r="CV95" s="15"/>
      <c r="CW95" s="15"/>
    </row>
  </sheetData>
  <sheetProtection formatCells="0" formatColumns="0" formatRows="0" sort="0" autoFilter="0"/>
  <sortState xmlns:xlrd2="http://schemas.microsoft.com/office/spreadsheetml/2017/richdata2" ref="A35:BQA39">
    <sortCondition ref="B35:B39"/>
  </sortState>
  <mergeCells count="96">
    <mergeCell ref="BZ5:CB5"/>
    <mergeCell ref="CI4:CK4"/>
    <mergeCell ref="CI5:CK5"/>
    <mergeCell ref="O5:Q5"/>
    <mergeCell ref="X5:Z5"/>
    <mergeCell ref="AG5:AI5"/>
    <mergeCell ref="AP5:AR5"/>
    <mergeCell ref="AY5:BA5"/>
    <mergeCell ref="X4:Z4"/>
    <mergeCell ref="BZ4:CB4"/>
    <mergeCell ref="BQ4:BS4"/>
    <mergeCell ref="BQ5:BS5"/>
    <mergeCell ref="AP4:AR4"/>
    <mergeCell ref="AY4:BA4"/>
    <mergeCell ref="BH4:BJ4"/>
    <mergeCell ref="W6:AE6"/>
    <mergeCell ref="AG4:AI4"/>
    <mergeCell ref="AF6:AN6"/>
    <mergeCell ref="AL8:AN8"/>
    <mergeCell ref="AI8:AK8"/>
    <mergeCell ref="T8:V8"/>
    <mergeCell ref="AF9:AH9"/>
    <mergeCell ref="CH8:CJ8"/>
    <mergeCell ref="CH9:CJ9"/>
    <mergeCell ref="AO9:AQ9"/>
    <mergeCell ref="AR9:AT9"/>
    <mergeCell ref="AU9:AW9"/>
    <mergeCell ref="AL9:AN9"/>
    <mergeCell ref="AI9:AK9"/>
    <mergeCell ref="W8:Y8"/>
    <mergeCell ref="W9:Y9"/>
    <mergeCell ref="Z8:AB8"/>
    <mergeCell ref="Z9:AB9"/>
    <mergeCell ref="AC8:AE8"/>
    <mergeCell ref="AC9:AE9"/>
    <mergeCell ref="AF8:AH8"/>
    <mergeCell ref="F4:H4"/>
    <mergeCell ref="E6:M6"/>
    <mergeCell ref="N6:V6"/>
    <mergeCell ref="E8:E9"/>
    <mergeCell ref="F8:F9"/>
    <mergeCell ref="G8:G9"/>
    <mergeCell ref="Q8:S8"/>
    <mergeCell ref="Q9:S9"/>
    <mergeCell ref="H8:J8"/>
    <mergeCell ref="H9:J9"/>
    <mergeCell ref="K8:M8"/>
    <mergeCell ref="K9:M9"/>
    <mergeCell ref="N8:P8"/>
    <mergeCell ref="T9:V9"/>
    <mergeCell ref="N9:P9"/>
    <mergeCell ref="O4:Q4"/>
    <mergeCell ref="CX8:CZ8"/>
    <mergeCell ref="CX9:CZ9"/>
    <mergeCell ref="CQ8:CS8"/>
    <mergeCell ref="CQ9:CS9"/>
    <mergeCell ref="CT8:CV8"/>
    <mergeCell ref="CT9:CV9"/>
    <mergeCell ref="CH6:CV6"/>
    <mergeCell ref="BG9:BI9"/>
    <mergeCell ref="BJ9:BL9"/>
    <mergeCell ref="BM9:BO9"/>
    <mergeCell ref="AX8:AZ8"/>
    <mergeCell ref="BA8:BC8"/>
    <mergeCell ref="BD8:BF8"/>
    <mergeCell ref="BG8:BI8"/>
    <mergeCell ref="BJ8:BL8"/>
    <mergeCell ref="BM8:BO8"/>
    <mergeCell ref="CK8:CM8"/>
    <mergeCell ref="CK9:CM9"/>
    <mergeCell ref="BP8:BR8"/>
    <mergeCell ref="BP6:BX6"/>
    <mergeCell ref="AX9:AZ9"/>
    <mergeCell ref="BA9:BC9"/>
    <mergeCell ref="BD9:BF9"/>
    <mergeCell ref="AO8:AQ8"/>
    <mergeCell ref="AR8:AT8"/>
    <mergeCell ref="AU8:AW8"/>
    <mergeCell ref="BH5:BJ5"/>
    <mergeCell ref="AO6:AW6"/>
    <mergeCell ref="AX6:BF6"/>
    <mergeCell ref="BG6:BO6"/>
    <mergeCell ref="CN8:CP8"/>
    <mergeCell ref="CN9:CP9"/>
    <mergeCell ref="BP9:BR9"/>
    <mergeCell ref="BS9:BU9"/>
    <mergeCell ref="BV9:BX9"/>
    <mergeCell ref="BS8:BU8"/>
    <mergeCell ref="BV8:BX8"/>
    <mergeCell ref="BY6:CG6"/>
    <mergeCell ref="BY8:CA8"/>
    <mergeCell ref="CB8:CD8"/>
    <mergeCell ref="CE8:CG8"/>
    <mergeCell ref="BY9:CA9"/>
    <mergeCell ref="CB9:CD9"/>
    <mergeCell ref="CE9:CG9"/>
  </mergeCells>
  <pageMargins left="0.7" right="0" top="0" bottom="0" header="0" footer="0"/>
  <pageSetup scale="79" fitToWidth="0" orientation="landscape" blackAndWhite="1" r:id="rId1"/>
  <colBreaks count="4" manualBreakCount="4">
    <brk id="13" max="1048575" man="1"/>
    <brk id="22" max="1048575" man="1"/>
    <brk id="31" max="1048575" man="1"/>
    <brk id="8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CA75B9CAF13124C91DE1D4479D682F9" ma:contentTypeVersion="15" ma:contentTypeDescription="Create a new document." ma:contentTypeScope="" ma:versionID="a9f5b5a7581f4454a459701129e75a25">
  <xsd:schema xmlns:xsd="http://www.w3.org/2001/XMLSchema" xmlns:xs="http://www.w3.org/2001/XMLSchema" xmlns:p="http://schemas.microsoft.com/office/2006/metadata/properties" xmlns:ns2="b8861968-1971-4d4f-a498-490582ec9eef" xmlns:ns3="d3fbdd45-96c9-4ead-9afe-c965a536019e" targetNamespace="http://schemas.microsoft.com/office/2006/metadata/properties" ma:root="true" ma:fieldsID="b0e6dd514f0c61d25f94a135848a258f" ns2:_="" ns3:_="">
    <xsd:import namespace="b8861968-1971-4d4f-a498-490582ec9eef"/>
    <xsd:import namespace="d3fbdd45-96c9-4ead-9afe-c965a536019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Date_x0020_Update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861968-1971-4d4f-a498-490582ec9ee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Date_x0020_Updated" ma:index="12" nillable="true" ma:displayName="Date Updated" ma:description="Latest updated date" ma:internalName="Date_x0020_Updated">
      <xsd:simpleType>
        <xsd:restriction base="dms:Text">
          <xsd:maxLength value="255"/>
        </xsd:restrictio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cb8cc222-65fd-42cc-aeaa-058f903907f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3fbdd45-96c9-4ead-9afe-c965a536019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36b9949e-2d53-43a1-84c2-166ff1c60fe9}" ma:internalName="TaxCatchAll" ma:showField="CatchAllData" ma:web="d3fbdd45-96c9-4ead-9afe-c965a536019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3fbdd45-96c9-4ead-9afe-c965a536019e" xsi:nil="true"/>
    <lcf76f155ced4ddcb4097134ff3c332f xmlns="b8861968-1971-4d4f-a498-490582ec9eef">
      <Terms xmlns="http://schemas.microsoft.com/office/infopath/2007/PartnerControls"/>
    </lcf76f155ced4ddcb4097134ff3c332f>
    <Date_x0020_Updated xmlns="b8861968-1971-4d4f-a498-490582ec9eef" xsi:nil="true"/>
  </documentManagement>
</p:properties>
</file>

<file path=customXml/itemProps1.xml><?xml version="1.0" encoding="utf-8"?>
<ds:datastoreItem xmlns:ds="http://schemas.openxmlformats.org/officeDocument/2006/customXml" ds:itemID="{AC9FFE59-C6BD-4E41-BFE9-C0897C143DFF}">
  <ds:schemaRefs>
    <ds:schemaRef ds:uri="http://schemas.microsoft.com/sharepoint/v3/contenttype/forms"/>
  </ds:schemaRefs>
</ds:datastoreItem>
</file>

<file path=customXml/itemProps2.xml><?xml version="1.0" encoding="utf-8"?>
<ds:datastoreItem xmlns:ds="http://schemas.openxmlformats.org/officeDocument/2006/customXml" ds:itemID="{CABF269B-BA21-467A-B763-AD4E37AA48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861968-1971-4d4f-a498-490582ec9eef"/>
    <ds:schemaRef ds:uri="d3fbdd45-96c9-4ead-9afe-c965a53601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5F56B5-EE6E-41F0-98A3-E094B83A2338}">
  <ds:schemaRefs>
    <ds:schemaRef ds:uri="http://schemas.microsoft.com/office/2006/metadata/properties"/>
    <ds:schemaRef ds:uri="http://schemas.microsoft.com/office/infopath/2007/PartnerControls"/>
    <ds:schemaRef ds:uri="d3fbdd45-96c9-4ead-9afe-c965a536019e"/>
    <ds:schemaRef ds:uri="b8861968-1971-4d4f-a498-490582ec9ee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Validation Tab</vt:lpstr>
      <vt:lpstr>Instructions</vt:lpstr>
      <vt:lpstr>Instructions 2 S&amp;B</vt:lpstr>
      <vt:lpstr>AAR</vt:lpstr>
      <vt:lpstr>Budget Summ Amt</vt:lpstr>
      <vt:lpstr>MH Units &amp; Cost Center Data</vt:lpstr>
      <vt:lpstr>SUD Units &amp; Cost Center Data</vt:lpstr>
      <vt:lpstr>Sch I S&amp;B</vt:lpstr>
      <vt:lpstr>Sch II OE FINAL</vt:lpstr>
      <vt:lpstr>Sch III Indirect FINAL</vt:lpstr>
      <vt:lpstr>Subcontractor Pre-Approval</vt:lpstr>
      <vt:lpstr>Suppl A Fixed Assets</vt:lpstr>
      <vt:lpstr>Suppl C Gift Card Preapproval</vt:lpstr>
      <vt:lpstr>Line Item Justification</vt:lpstr>
      <vt:lpstr>AAR!Print_Area</vt:lpstr>
      <vt:lpstr>'Budget Summ Amt'!Print_Area</vt:lpstr>
      <vt:lpstr>'Line Item Justification'!Print_Area</vt:lpstr>
      <vt:lpstr>'Sch II OE FINAL'!Print_Area</vt:lpstr>
      <vt:lpstr>'Sch III Indirect FINAL'!Print_Area</vt:lpstr>
      <vt:lpstr>'SUD Units &amp; Cost Center Data'!Print_Area</vt:lpstr>
      <vt:lpstr>Instructions!Print_Titles</vt:lpstr>
      <vt:lpstr>'Line Item Justification'!Print_Titles</vt:lpstr>
      <vt:lpstr>'MH Units &amp; Cost Center Data'!Print_Titles</vt:lpstr>
      <vt:lpstr>'Sch I S&amp;B'!Print_Titles</vt:lpstr>
      <vt:lpstr>'Sch II OE FINAL'!Print_Titles</vt:lpstr>
      <vt:lpstr>'Sch III Indirect FINAL'!Print_Titles</vt:lpstr>
      <vt:lpstr>'SUD Units &amp; Cost Center Data'!Print_Titles</vt:lpstr>
      <vt:lpstr>'Suppl A Fixed Assets'!Print_Titles</vt:lpstr>
      <vt:lpstr>'Suppl C Gift Card Preapproval'!Print_Titles</vt:lpstr>
    </vt:vector>
  </TitlesOfParts>
  <Manager/>
  <Company>The County of San Diego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jbersabe</dc:creator>
  <cp:keywords/>
  <dc:description/>
  <cp:lastModifiedBy>Gonzalez, Carolina (BHS)</cp:lastModifiedBy>
  <cp:revision/>
  <dcterms:created xsi:type="dcterms:W3CDTF">2014-01-29T20:38:22Z</dcterms:created>
  <dcterms:modified xsi:type="dcterms:W3CDTF">2025-07-01T14:44:22Z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0x0101006CA75B9CAF13124C91DE1D4479D682F9</vt:lpwstr>
  </property>
  <property fmtid="{D5CDD505-2E9C-101B-9397-08002B2CF9AE}" pid="3" name="MediaServiceImageTags">
    <vt:lpwstr/>
  </property>
</Properties>
</file>